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O:\Comptabilité\CONTRÔLEUR\00 - SALAIRES\Feuille de temps\2025\"/>
    </mc:Choice>
  </mc:AlternateContent>
  <xr:revisionPtr revIDLastSave="0" documentId="13_ncr:1_{BE25CAF9-00FB-42A7-B903-E8FB1BCA024A}" xr6:coauthVersionLast="47" xr6:coauthVersionMax="47" xr10:uidLastSave="{00000000-0000-0000-0000-000000000000}"/>
  <bookViews>
    <workbookView xWindow="57480" yWindow="-120" windowWidth="29040" windowHeight="15720" firstSheet="2" activeTab="7" xr2:uid="{BD0B9F10-061C-41D9-9A78-0AC6C54F83C7}"/>
  </bookViews>
  <sheets>
    <sheet name="Period" sheetId="6" state="hidden" r:id="rId1"/>
    <sheet name="Dép Can - Usa Carte de Crédit" sheetId="10" r:id="rId2"/>
    <sheet name="Dépenses P BC" sheetId="12" r:id="rId3"/>
    <sheet name="Dépenses P NB NE TN" sheetId="5" r:id="rId4"/>
    <sheet name="Dépenses P Ontario" sheetId="2" r:id="rId5"/>
    <sheet name="Dépenses P. QC" sheetId="4" r:id="rId6"/>
    <sheet name="Repas" sheetId="7" r:id="rId7"/>
    <sheet name="FDT - Garage - Chantier" sheetId="11" r:id="rId8"/>
  </sheets>
  <definedNames>
    <definedName name="_xlnm.Print_Area" localSheetId="1">'Dép Can - Usa Carte de Crédit'!$A$1:$P$61</definedName>
    <definedName name="_xlnm.Print_Area" localSheetId="2">'Dépenses P BC'!$A$1:$N$54</definedName>
    <definedName name="_xlnm.Print_Area" localSheetId="3">'Dépenses P NB NE TN'!$A$1:$N$55</definedName>
    <definedName name="_xlnm.Print_Area" localSheetId="4">'Dépenses P Ontario'!$B$4:$O$69</definedName>
    <definedName name="_xlnm.Print_Area" localSheetId="5">'Dépenses P. QC'!$A$1:$O$72</definedName>
    <definedName name="_xlnm.Print_Area" localSheetId="7">'FDT - Garage - Chantier'!$A$1:$P$61</definedName>
    <definedName name="_xlnm.Print_Area" localSheetId="6">Repas!$A$1:$I$30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1" l="1"/>
  <c r="L47" i="11"/>
  <c r="F52" i="11" s="1"/>
  <c r="M47" i="11"/>
  <c r="F53" i="11" s="1"/>
  <c r="N47" i="11"/>
  <c r="O47" i="11"/>
  <c r="F55" i="11" s="1"/>
  <c r="J9" i="10"/>
  <c r="J10" i="10"/>
  <c r="M10" i="10" s="1"/>
  <c r="J11" i="10"/>
  <c r="J12" i="10"/>
  <c r="M12" i="10" s="1"/>
  <c r="J13" i="10"/>
  <c r="J14" i="10"/>
  <c r="M14" i="10" s="1"/>
  <c r="J8" i="10"/>
  <c r="M8" i="10" s="1"/>
  <c r="I9" i="2"/>
  <c r="I10" i="2"/>
  <c r="I11" i="2"/>
  <c r="I12" i="2"/>
  <c r="I13" i="2"/>
  <c r="I14" i="2"/>
  <c r="I15" i="2"/>
  <c r="I16" i="2"/>
  <c r="I17" i="2"/>
  <c r="I18" i="2"/>
  <c r="I19" i="2"/>
  <c r="I20" i="2"/>
  <c r="K20" i="2" s="1"/>
  <c r="N20" i="2" s="1"/>
  <c r="I21" i="2"/>
  <c r="I22" i="2"/>
  <c r="I23" i="2"/>
  <c r="I24" i="2"/>
  <c r="I25" i="2"/>
  <c r="I26" i="2"/>
  <c r="K11" i="2"/>
  <c r="N11" i="2" s="1"/>
  <c r="K22" i="2"/>
  <c r="N22" i="2" s="1"/>
  <c r="I13" i="4"/>
  <c r="K13" i="4" s="1"/>
  <c r="I20" i="4"/>
  <c r="K20" i="4"/>
  <c r="I21" i="4"/>
  <c r="I22" i="4"/>
  <c r="I23" i="4"/>
  <c r="K23" i="4" s="1"/>
  <c r="I24" i="4"/>
  <c r="K24" i="4" s="1"/>
  <c r="I25" i="4"/>
  <c r="L25" i="4" s="1"/>
  <c r="I26" i="4"/>
  <c r="K26" i="4"/>
  <c r="I27" i="4"/>
  <c r="L27" i="4" s="1"/>
  <c r="I10" i="4"/>
  <c r="I11" i="4"/>
  <c r="I12" i="4"/>
  <c r="I14" i="4"/>
  <c r="K14" i="4" s="1"/>
  <c r="I15" i="4"/>
  <c r="I16" i="4"/>
  <c r="I17" i="4"/>
  <c r="L17" i="4" s="1"/>
  <c r="I18" i="4"/>
  <c r="I19" i="4"/>
  <c r="I28" i="4"/>
  <c r="K10" i="4"/>
  <c r="K19" i="4"/>
  <c r="P1" i="4"/>
  <c r="K21" i="4" s="1"/>
  <c r="Q1" i="4"/>
  <c r="L10" i="4" s="1"/>
  <c r="I9" i="4"/>
  <c r="K9" i="4" s="1"/>
  <c r="D5" i="7"/>
  <c r="B2" i="7"/>
  <c r="E26" i="7" s="1"/>
  <c r="E5" i="7"/>
  <c r="I54" i="11"/>
  <c r="H52" i="11"/>
  <c r="D2" i="7"/>
  <c r="B5" i="7"/>
  <c r="I50" i="12"/>
  <c r="I38" i="12"/>
  <c r="I27" i="12"/>
  <c r="G18" i="12"/>
  <c r="I17" i="12"/>
  <c r="I16" i="12"/>
  <c r="K16" i="12" s="1"/>
  <c r="M16" i="12" s="1"/>
  <c r="I14" i="12"/>
  <c r="K14" i="12" s="1"/>
  <c r="M14" i="12" s="1"/>
  <c r="I13" i="12"/>
  <c r="I12" i="12"/>
  <c r="I11" i="12"/>
  <c r="I10" i="12"/>
  <c r="K10" i="12" s="1"/>
  <c r="M10" i="12" s="1"/>
  <c r="I9" i="12"/>
  <c r="K9" i="12" s="1"/>
  <c r="M9" i="12" s="1"/>
  <c r="I51" i="5"/>
  <c r="I39" i="5"/>
  <c r="I28" i="5"/>
  <c r="G18" i="5"/>
  <c r="I17" i="5"/>
  <c r="I16" i="5"/>
  <c r="I14" i="5"/>
  <c r="K14" i="5" s="1"/>
  <c r="M14" i="5" s="1"/>
  <c r="I13" i="5"/>
  <c r="I12" i="5"/>
  <c r="I11" i="5"/>
  <c r="I10" i="5"/>
  <c r="K10" i="5" s="1"/>
  <c r="M10" i="5" s="1"/>
  <c r="I9" i="5"/>
  <c r="L65" i="2"/>
  <c r="I65" i="2"/>
  <c r="L53" i="2"/>
  <c r="I53" i="2"/>
  <c r="L42" i="2"/>
  <c r="I42" i="2"/>
  <c r="L32" i="2"/>
  <c r="L68" i="2" s="1"/>
  <c r="I31" i="2"/>
  <c r="I30" i="2"/>
  <c r="I29" i="2"/>
  <c r="I28" i="2"/>
  <c r="I27" i="2"/>
  <c r="L8" i="2"/>
  <c r="L36" i="2" s="1"/>
  <c r="L45" i="2" s="1"/>
  <c r="K8" i="2"/>
  <c r="K62" i="2" s="1"/>
  <c r="N62" i="2" s="1"/>
  <c r="I31" i="4"/>
  <c r="K31" i="4" s="1"/>
  <c r="I30" i="4"/>
  <c r="K30" i="4" s="1"/>
  <c r="M1" i="12"/>
  <c r="K26" i="12" s="1"/>
  <c r="M26" i="12" s="1"/>
  <c r="K48" i="12"/>
  <c r="M48" i="12" s="1"/>
  <c r="M5" i="12"/>
  <c r="F5" i="12"/>
  <c r="B53" i="12"/>
  <c r="K37" i="12"/>
  <c r="M37" i="12" s="1"/>
  <c r="K23" i="12"/>
  <c r="M23" i="12" s="1"/>
  <c r="K49" i="12"/>
  <c r="M49" i="12"/>
  <c r="K44" i="12"/>
  <c r="M44" i="12" s="1"/>
  <c r="K36" i="12"/>
  <c r="M36" i="12" s="1"/>
  <c r="K42" i="12"/>
  <c r="K45" i="12"/>
  <c r="M45" i="12"/>
  <c r="K34" i="12"/>
  <c r="M34" i="12" s="1"/>
  <c r="K43" i="12"/>
  <c r="M43" i="12" s="1"/>
  <c r="K12" i="12"/>
  <c r="K11" i="12"/>
  <c r="M11" i="12" s="1"/>
  <c r="K50" i="2"/>
  <c r="N50" i="2" s="1"/>
  <c r="K52" i="2"/>
  <c r="N52" i="2" s="1"/>
  <c r="K60" i="2"/>
  <c r="N60" i="2" s="1"/>
  <c r="K41" i="2"/>
  <c r="N41" i="2" s="1"/>
  <c r="K38" i="2"/>
  <c r="N38" i="2" s="1"/>
  <c r="K61" i="2"/>
  <c r="N61" i="2" s="1"/>
  <c r="M1" i="5"/>
  <c r="K13" i="5" s="1"/>
  <c r="M13" i="5" s="1"/>
  <c r="K46" i="5"/>
  <c r="M46" i="5" s="1"/>
  <c r="K49" i="5"/>
  <c r="M49" i="5" s="1"/>
  <c r="K32" i="5"/>
  <c r="K25" i="5"/>
  <c r="M25" i="5" s="1"/>
  <c r="K9" i="5"/>
  <c r="G4" i="10"/>
  <c r="N5" i="2"/>
  <c r="F5" i="2"/>
  <c r="B68" i="2" s="1"/>
  <c r="N5" i="4"/>
  <c r="F5" i="4"/>
  <c r="B70" i="4" s="1"/>
  <c r="F5" i="5"/>
  <c r="B54" i="5"/>
  <c r="M5" i="5"/>
  <c r="A59" i="11"/>
  <c r="F54" i="11"/>
  <c r="F51" i="11"/>
  <c r="E46" i="11"/>
  <c r="D42" i="11"/>
  <c r="E41" i="11"/>
  <c r="D37" i="11"/>
  <c r="E36" i="11"/>
  <c r="D32" i="11"/>
  <c r="E31" i="11"/>
  <c r="D27" i="11" s="1"/>
  <c r="E26" i="11"/>
  <c r="E21" i="11"/>
  <c r="P17" i="11" s="1"/>
  <c r="E16" i="11"/>
  <c r="P12" i="11" s="1"/>
  <c r="D12" i="11"/>
  <c r="M9" i="10"/>
  <c r="J56" i="10"/>
  <c r="L55" i="10"/>
  <c r="L54" i="10"/>
  <c r="L56" i="10" s="1"/>
  <c r="L53" i="10"/>
  <c r="M52" i="10"/>
  <c r="M51" i="10"/>
  <c r="M50" i="10"/>
  <c r="M49" i="10"/>
  <c r="M48" i="10"/>
  <c r="M47" i="10"/>
  <c r="M46" i="10"/>
  <c r="M45" i="10"/>
  <c r="M44" i="10"/>
  <c r="M43" i="10"/>
  <c r="J39" i="10"/>
  <c r="L38" i="10"/>
  <c r="L37" i="10"/>
  <c r="L39" i="10" s="1"/>
  <c r="M39" i="10" s="1"/>
  <c r="M36" i="10"/>
  <c r="M35" i="10"/>
  <c r="M34" i="10"/>
  <c r="M33" i="10"/>
  <c r="M32" i="10"/>
  <c r="M31" i="10"/>
  <c r="M30" i="10"/>
  <c r="L26" i="10"/>
  <c r="J26" i="10"/>
  <c r="M25" i="10"/>
  <c r="M24" i="10"/>
  <c r="M23" i="10"/>
  <c r="M22" i="10"/>
  <c r="M21" i="10"/>
  <c r="M20" i="10"/>
  <c r="L15" i="10"/>
  <c r="H15" i="10"/>
  <c r="M13" i="10"/>
  <c r="M11" i="10"/>
  <c r="B60" i="10"/>
  <c r="M26" i="10"/>
  <c r="O1" i="2"/>
  <c r="K18" i="2" s="1"/>
  <c r="N18" i="2" s="1"/>
  <c r="K28" i="2"/>
  <c r="N28" i="2" s="1"/>
  <c r="K31" i="2"/>
  <c r="N31" i="2" s="1"/>
  <c r="K29" i="2"/>
  <c r="N29" i="2" s="1"/>
  <c r="K27" i="2"/>
  <c r="N27" i="2" s="1"/>
  <c r="F19" i="7"/>
  <c r="F22" i="7" s="1"/>
  <c r="E19" i="7"/>
  <c r="E22" i="7" s="1"/>
  <c r="D19" i="7"/>
  <c r="D22" i="7" s="1"/>
  <c r="H51" i="11"/>
  <c r="B4" i="6"/>
  <c r="C4" i="6" s="1"/>
  <c r="T1" i="4"/>
  <c r="L59" i="4" s="1"/>
  <c r="L49" i="4"/>
  <c r="L64" i="4"/>
  <c r="L60" i="4"/>
  <c r="L50" i="4"/>
  <c r="L42" i="4"/>
  <c r="L63" i="4"/>
  <c r="L48" i="4"/>
  <c r="L41" i="4"/>
  <c r="L66" i="4"/>
  <c r="L62" i="4"/>
  <c r="L58" i="4"/>
  <c r="L52" i="4"/>
  <c r="L40" i="4"/>
  <c r="L39" i="4"/>
  <c r="L65" i="4"/>
  <c r="L61" i="4"/>
  <c r="L57" i="4"/>
  <c r="L67" i="4" s="1"/>
  <c r="L47" i="4"/>
  <c r="O1" i="4"/>
  <c r="R1" i="4"/>
  <c r="K41" i="4" s="1"/>
  <c r="N41" i="4" s="1"/>
  <c r="K39" i="4"/>
  <c r="N39" i="4"/>
  <c r="K42" i="4"/>
  <c r="N42" i="4"/>
  <c r="K49" i="4"/>
  <c r="N49" i="4" s="1"/>
  <c r="K66" i="4"/>
  <c r="N66" i="4" s="1"/>
  <c r="K50" i="4"/>
  <c r="N50" i="4"/>
  <c r="K47" i="4"/>
  <c r="N47" i="4"/>
  <c r="K65" i="4"/>
  <c r="N65" i="4" s="1"/>
  <c r="K61" i="4"/>
  <c r="N61" i="4" s="1"/>
  <c r="K64" i="4"/>
  <c r="N64" i="4"/>
  <c r="K60" i="4"/>
  <c r="N60" i="4"/>
  <c r="K52" i="4"/>
  <c r="N52" i="4" s="1"/>
  <c r="K63" i="4"/>
  <c r="N63" i="4" s="1"/>
  <c r="K38" i="4"/>
  <c r="I67" i="4"/>
  <c r="I53" i="4"/>
  <c r="I43" i="4"/>
  <c r="E2" i="7" l="1"/>
  <c r="C18" i="7" s="1"/>
  <c r="C17" i="7" s="1"/>
  <c r="C16" i="7" s="1"/>
  <c r="C15" i="7" s="1"/>
  <c r="C14" i="7" s="1"/>
  <c r="C13" i="7" s="1"/>
  <c r="C12" i="7" s="1"/>
  <c r="B5" i="6"/>
  <c r="C5" i="6" s="1"/>
  <c r="B6" i="6" s="1"/>
  <c r="C6" i="6" s="1"/>
  <c r="B7" i="6" s="1"/>
  <c r="C7" i="6" s="1"/>
  <c r="B8" i="6" s="1"/>
  <c r="C8" i="6" s="1"/>
  <c r="B9" i="6" s="1"/>
  <c r="C9" i="6" s="1"/>
  <c r="B10" i="6" s="1"/>
  <c r="C10" i="6" s="1"/>
  <c r="B11" i="6" s="1"/>
  <c r="C11" i="6" s="1"/>
  <c r="B12" i="6" s="1"/>
  <c r="C12" i="6" s="1"/>
  <c r="B13" i="6" s="1"/>
  <c r="C13" i="6" s="1"/>
  <c r="B14" i="6" s="1"/>
  <c r="C14" i="6" s="1"/>
  <c r="B15" i="6" s="1"/>
  <c r="C15" i="6" s="1"/>
  <c r="B16" i="6" s="1"/>
  <c r="C16" i="6" s="1"/>
  <c r="B17" i="6" s="1"/>
  <c r="C17" i="6" s="1"/>
  <c r="B18" i="6" s="1"/>
  <c r="C18" i="6" s="1"/>
  <c r="B19" i="6" s="1"/>
  <c r="C19" i="6" s="1"/>
  <c r="B20" i="6" s="1"/>
  <c r="C20" i="6" s="1"/>
  <c r="B21" i="6" s="1"/>
  <c r="C21" i="6" s="1"/>
  <c r="B22" i="6" s="1"/>
  <c r="C22" i="6" s="1"/>
  <c r="B23" i="6" s="1"/>
  <c r="C23" i="6" s="1"/>
  <c r="B24" i="6" s="1"/>
  <c r="C24" i="6" s="1"/>
  <c r="B25" i="6" s="1"/>
  <c r="C25" i="6" s="1"/>
  <c r="B26" i="6" s="1"/>
  <c r="C26" i="6" s="1"/>
  <c r="B27" i="6" s="1"/>
  <c r="C27" i="6" s="1"/>
  <c r="B28" i="6" s="1"/>
  <c r="C28" i="6" s="1"/>
  <c r="B29" i="6" s="1"/>
  <c r="C29" i="6" s="1"/>
  <c r="B30" i="6" s="1"/>
  <c r="C30" i="6" s="1"/>
  <c r="B31" i="6" s="1"/>
  <c r="C31" i="6" s="1"/>
  <c r="B32" i="6" s="1"/>
  <c r="C32" i="6" s="1"/>
  <c r="B33" i="6" s="1"/>
  <c r="C33" i="6" s="1"/>
  <c r="B34" i="6" s="1"/>
  <c r="C34" i="6" s="1"/>
  <c r="B35" i="6" s="1"/>
  <c r="C35" i="6" s="1"/>
  <c r="B36" i="6" s="1"/>
  <c r="C36" i="6" s="1"/>
  <c r="B37" i="6" s="1"/>
  <c r="C37" i="6" s="1"/>
  <c r="B38" i="6" s="1"/>
  <c r="C38" i="6" s="1"/>
  <c r="B39" i="6" s="1"/>
  <c r="C39" i="6" s="1"/>
  <c r="B40" i="6" s="1"/>
  <c r="C40" i="6" s="1"/>
  <c r="B41" i="6" s="1"/>
  <c r="C41" i="6" s="1"/>
  <c r="B42" i="6" s="1"/>
  <c r="C42" i="6" s="1"/>
  <c r="B43" i="6" s="1"/>
  <c r="C43" i="6" s="1"/>
  <c r="B44" i="6" s="1"/>
  <c r="C44" i="6" s="1"/>
  <c r="B45" i="6" s="1"/>
  <c r="C45" i="6" s="1"/>
  <c r="L60" i="10"/>
  <c r="M56" i="10"/>
  <c r="L4" i="10"/>
  <c r="L53" i="4"/>
  <c r="P22" i="11"/>
  <c r="K53" i="4"/>
  <c r="D47" i="11"/>
  <c r="K47" i="2"/>
  <c r="N47" i="2" s="1"/>
  <c r="K16" i="5"/>
  <c r="M16" i="5" s="1"/>
  <c r="L16" i="4"/>
  <c r="L20" i="4"/>
  <c r="L38" i="4"/>
  <c r="L43" i="4" s="1"/>
  <c r="D17" i="11"/>
  <c r="K11" i="5"/>
  <c r="M11" i="5" s="1"/>
  <c r="K27" i="5"/>
  <c r="M27" i="5" s="1"/>
  <c r="K24" i="5"/>
  <c r="M24" i="5" s="1"/>
  <c r="K48" i="5"/>
  <c r="M48" i="5" s="1"/>
  <c r="K58" i="2"/>
  <c r="N58" i="2" s="1"/>
  <c r="M42" i="12"/>
  <c r="K35" i="12"/>
  <c r="M35" i="12" s="1"/>
  <c r="K17" i="5"/>
  <c r="K17" i="12"/>
  <c r="N15" i="4"/>
  <c r="L26" i="4"/>
  <c r="E24" i="7"/>
  <c r="D22" i="11"/>
  <c r="K26" i="5"/>
  <c r="M26" i="5" s="1"/>
  <c r="K50" i="5"/>
  <c r="M50" i="5" s="1"/>
  <c r="K24" i="12"/>
  <c r="M24" i="12" s="1"/>
  <c r="K63" i="2"/>
  <c r="N63" i="2" s="1"/>
  <c r="L12" i="4"/>
  <c r="K16" i="2"/>
  <c r="N16" i="2" s="1"/>
  <c r="K36" i="5"/>
  <c r="M36" i="5" s="1"/>
  <c r="L11" i="4"/>
  <c r="L24" i="4"/>
  <c r="K51" i="4"/>
  <c r="N51" i="4" s="1"/>
  <c r="K48" i="4"/>
  <c r="N48" i="4" s="1"/>
  <c r="N53" i="4" s="1"/>
  <c r="K58" i="4"/>
  <c r="N58" i="4" s="1"/>
  <c r="K40" i="4"/>
  <c r="N40" i="4" s="1"/>
  <c r="K43" i="5"/>
  <c r="K34" i="5"/>
  <c r="M34" i="5" s="1"/>
  <c r="K59" i="2"/>
  <c r="N59" i="2" s="1"/>
  <c r="K48" i="2"/>
  <c r="N48" i="2" s="1"/>
  <c r="K15" i="12"/>
  <c r="M15" i="12" s="1"/>
  <c r="K15" i="4"/>
  <c r="N10" i="4"/>
  <c r="P27" i="11"/>
  <c r="P32" i="11" s="1"/>
  <c r="P37" i="11" s="1"/>
  <c r="P42" i="11" s="1"/>
  <c r="K37" i="5"/>
  <c r="M37" i="5" s="1"/>
  <c r="K57" i="2"/>
  <c r="N57" i="2" s="1"/>
  <c r="K39" i="2"/>
  <c r="N39" i="2" s="1"/>
  <c r="K46" i="2"/>
  <c r="N46" i="2" s="1"/>
  <c r="K31" i="12"/>
  <c r="K33" i="12"/>
  <c r="M33" i="12" s="1"/>
  <c r="K32" i="12"/>
  <c r="M32" i="12" s="1"/>
  <c r="L19" i="4"/>
  <c r="L23" i="4"/>
  <c r="L31" i="4"/>
  <c r="N31" i="4" s="1"/>
  <c r="K59" i="4"/>
  <c r="N59" i="4" s="1"/>
  <c r="K57" i="4"/>
  <c r="K62" i="4"/>
  <c r="N62" i="4" s="1"/>
  <c r="K45" i="5"/>
  <c r="M45" i="5" s="1"/>
  <c r="K38" i="5"/>
  <c r="M38" i="5" s="1"/>
  <c r="K37" i="2"/>
  <c r="K40" i="2"/>
  <c r="N40" i="2" s="1"/>
  <c r="K22" i="12"/>
  <c r="K46" i="12"/>
  <c r="M46" i="12" s="1"/>
  <c r="L15" i="4"/>
  <c r="K22" i="4"/>
  <c r="K24" i="2"/>
  <c r="N24" i="2" s="1"/>
  <c r="K12" i="2"/>
  <c r="N12" i="2" s="1"/>
  <c r="N14" i="4"/>
  <c r="K33" i="5"/>
  <c r="M33" i="5" s="1"/>
  <c r="M32" i="5"/>
  <c r="K35" i="5"/>
  <c r="M35" i="5" s="1"/>
  <c r="K51" i="2"/>
  <c r="N51" i="2" s="1"/>
  <c r="K64" i="2"/>
  <c r="N64" i="2" s="1"/>
  <c r="N65" i="2" s="1"/>
  <c r="K25" i="12"/>
  <c r="M25" i="12" s="1"/>
  <c r="L28" i="4"/>
  <c r="L14" i="4"/>
  <c r="L22" i="4"/>
  <c r="K23" i="5"/>
  <c r="K47" i="5"/>
  <c r="M47" i="5" s="1"/>
  <c r="K44" i="5"/>
  <c r="M44" i="5" s="1"/>
  <c r="K13" i="12"/>
  <c r="M13" i="12" s="1"/>
  <c r="K47" i="12"/>
  <c r="M47" i="12" s="1"/>
  <c r="K30" i="2"/>
  <c r="N30" i="2" s="1"/>
  <c r="I18" i="5"/>
  <c r="I53" i="5" s="1"/>
  <c r="M12" i="12"/>
  <c r="M18" i="12" s="1"/>
  <c r="N19" i="4"/>
  <c r="L51" i="4"/>
  <c r="K49" i="2"/>
  <c r="N49" i="2" s="1"/>
  <c r="K18" i="4"/>
  <c r="K27" i="4"/>
  <c r="L21" i="4"/>
  <c r="K25" i="4"/>
  <c r="N25" i="4" s="1"/>
  <c r="K15" i="2"/>
  <c r="N15" i="2" s="1"/>
  <c r="K10" i="2"/>
  <c r="N10" i="2" s="1"/>
  <c r="K23" i="2"/>
  <c r="N23" i="2" s="1"/>
  <c r="K26" i="2"/>
  <c r="N26" i="2" s="1"/>
  <c r="K19" i="2"/>
  <c r="N19" i="2" s="1"/>
  <c r="K14" i="2"/>
  <c r="N14" i="2" s="1"/>
  <c r="K25" i="2"/>
  <c r="N25" i="2" s="1"/>
  <c r="K21" i="2"/>
  <c r="N21" i="2" s="1"/>
  <c r="K17" i="2"/>
  <c r="N17" i="2" s="1"/>
  <c r="K13" i="2"/>
  <c r="N13" i="2" s="1"/>
  <c r="K9" i="2"/>
  <c r="N9" i="2" s="1"/>
  <c r="N38" i="4"/>
  <c r="L18" i="4"/>
  <c r="N18" i="4" s="1"/>
  <c r="P47" i="11"/>
  <c r="F56" i="11"/>
  <c r="I32" i="2"/>
  <c r="I67" i="2" s="1"/>
  <c r="M9" i="5"/>
  <c r="M17" i="5"/>
  <c r="K12" i="5"/>
  <c r="K18" i="5" s="1"/>
  <c r="K18" i="12"/>
  <c r="M17" i="12"/>
  <c r="I18" i="12"/>
  <c r="I52" i="12" s="1"/>
  <c r="J15" i="10"/>
  <c r="L30" i="4"/>
  <c r="N30" i="4" s="1"/>
  <c r="L13" i="4"/>
  <c r="N13" i="4" s="1"/>
  <c r="I32" i="4"/>
  <c r="I69" i="4" s="1"/>
  <c r="K17" i="4"/>
  <c r="N17" i="4" s="1"/>
  <c r="K12" i="4"/>
  <c r="N12" i="4" s="1"/>
  <c r="N27" i="4"/>
  <c r="N26" i="4"/>
  <c r="N24" i="4"/>
  <c r="N23" i="4"/>
  <c r="N22" i="4"/>
  <c r="N21" i="4"/>
  <c r="N20" i="4"/>
  <c r="K28" i="4"/>
  <c r="N28" i="4" s="1"/>
  <c r="K16" i="4"/>
  <c r="K11" i="4"/>
  <c r="L9" i="4"/>
  <c r="K43" i="4" l="1"/>
  <c r="N43" i="4"/>
  <c r="K65" i="2"/>
  <c r="N37" i="2"/>
  <c r="N42" i="2" s="1"/>
  <c r="K42" i="2"/>
  <c r="K5" i="4"/>
  <c r="K5" i="5"/>
  <c r="J2" i="11"/>
  <c r="B12" i="11" s="1"/>
  <c r="K5" i="12"/>
  <c r="K5" i="2"/>
  <c r="B46" i="6"/>
  <c r="C46" i="6" s="1"/>
  <c r="B47" i="6" s="1"/>
  <c r="C47" i="6" s="1"/>
  <c r="B48" i="6" s="1"/>
  <c r="C48" i="6" s="1"/>
  <c r="B49" i="6" s="1"/>
  <c r="C49" i="6" s="1"/>
  <c r="B50" i="6" s="1"/>
  <c r="C50" i="6" s="1"/>
  <c r="B51" i="6" s="1"/>
  <c r="C51" i="6" s="1"/>
  <c r="B52" i="6" s="1"/>
  <c r="C52" i="6" s="1"/>
  <c r="B53" i="6" s="1"/>
  <c r="C53" i="6" s="1"/>
  <c r="B54" i="6" s="1"/>
  <c r="C54" i="6" s="1"/>
  <c r="B55" i="6" s="1"/>
  <c r="C55" i="6" s="1"/>
  <c r="M12" i="5"/>
  <c r="K28" i="5"/>
  <c r="K54" i="5" s="1"/>
  <c r="M23" i="5"/>
  <c r="M28" i="5" s="1"/>
  <c r="K27" i="12"/>
  <c r="M22" i="12"/>
  <c r="M27" i="12" s="1"/>
  <c r="M31" i="12"/>
  <c r="M38" i="12" s="1"/>
  <c r="K38" i="12"/>
  <c r="K67" i="4"/>
  <c r="N57" i="4"/>
  <c r="N67" i="4" s="1"/>
  <c r="M43" i="5"/>
  <c r="M51" i="5" s="1"/>
  <c r="K51" i="5"/>
  <c r="M39" i="5"/>
  <c r="K53" i="2"/>
  <c r="N16" i="4"/>
  <c r="N53" i="2"/>
  <c r="M50" i="12"/>
  <c r="M53" i="12" s="1"/>
  <c r="K39" i="5"/>
  <c r="K50" i="12"/>
  <c r="K53" i="12" s="1"/>
  <c r="K32" i="2"/>
  <c r="K68" i="2" s="1"/>
  <c r="K32" i="4"/>
  <c r="K70" i="4" s="1"/>
  <c r="N32" i="2"/>
  <c r="N68" i="2" s="1"/>
  <c r="M18" i="5"/>
  <c r="M15" i="10"/>
  <c r="M60" i="10" s="1"/>
  <c r="J60" i="10"/>
  <c r="N11" i="4"/>
  <c r="L32" i="4"/>
  <c r="L70" i="4" s="1"/>
  <c r="N9" i="4"/>
  <c r="B17" i="11" l="1"/>
  <c r="C12" i="11"/>
  <c r="M54" i="5"/>
  <c r="N32" i="4"/>
  <c r="N70" i="4" s="1"/>
  <c r="B22" i="11" l="1"/>
  <c r="C17" i="11"/>
  <c r="C22" i="11" l="1"/>
  <c r="B27" i="11"/>
  <c r="B32" i="11" l="1"/>
  <c r="C27" i="11"/>
  <c r="B37" i="11" l="1"/>
  <c r="C32" i="11"/>
  <c r="C37" i="11" l="1"/>
  <c r="B42" i="11"/>
  <c r="C42" i="11" s="1"/>
  <c r="C47" i="11" l="1"/>
  <c r="E4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Karmel Marcotte Lefrancois</author>
  </authors>
  <commentList>
    <comment ref="L6" authorId="0" shapeId="0" xr:uid="{10D6E7D0-1D80-4955-8BE4-27220D90EE9B}">
      <text>
        <r>
          <rPr>
            <b/>
            <sz val="9"/>
            <color indexed="81"/>
            <rFont val="Tahoma"/>
            <family val="2"/>
          </rPr>
          <t>Montant de votre relevé de carte de crédit</t>
        </r>
      </text>
    </comment>
    <comment ref="H7" authorId="0" shapeId="0" xr:uid="{C5015770-3ED7-4710-AE67-A376E2B7A3D8}">
      <text>
        <r>
          <rPr>
            <b/>
            <sz val="9"/>
            <color indexed="81"/>
            <rFont val="Tahoma"/>
            <family val="2"/>
          </rPr>
          <t>Inscrire seulement miles</t>
        </r>
      </text>
    </comment>
    <comment ref="J18" authorId="0" shapeId="0" xr:uid="{C79E81FF-DE75-4B6B-A7EB-16EAE48B3A36}">
      <text>
        <r>
          <rPr>
            <b/>
            <sz val="9"/>
            <color indexed="81"/>
            <rFont val="Tahoma"/>
            <family val="2"/>
          </rPr>
          <t>Montant de votre facture usa et inscrire seulement des chiffres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Genevieve Marois</author>
  </authors>
  <commentList>
    <comment ref="G8" authorId="0" shapeId="0" xr:uid="{A3E239D6-1DBF-43E4-BDFD-F26007F8F596}">
      <text>
        <r>
          <rPr>
            <b/>
            <sz val="9"/>
            <color indexed="81"/>
            <rFont val="Tahoma"/>
            <family val="2"/>
          </rPr>
          <t>Genevieve Marois:</t>
        </r>
        <r>
          <rPr>
            <sz val="9"/>
            <color indexed="81"/>
            <rFont val="Tahoma"/>
            <family val="2"/>
          </rPr>
          <t xml:space="preserve">
ce montant pour chaque kilométre parcouru au-delà de 40 kilométres
(identitifiez le nombre km total)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Genevieve Marois</author>
  </authors>
  <commentList>
    <comment ref="G8" authorId="0" shapeId="0" xr:uid="{46687BEA-9769-41F5-99B1-9E9CFE1B4295}">
      <text>
        <r>
          <rPr>
            <b/>
            <sz val="9"/>
            <color indexed="81"/>
            <rFont val="Tahoma"/>
            <family val="2"/>
          </rPr>
          <t>Genevieve Marois:</t>
        </r>
        <r>
          <rPr>
            <sz val="9"/>
            <color indexed="81"/>
            <rFont val="Tahoma"/>
            <family val="2"/>
          </rPr>
          <t xml:space="preserve">
ce montant pour chaque kilométre parcouru au-delà de 40 kilométres
(identitifiez le nombre km total)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Genevieve Marois</author>
  </authors>
  <commentList>
    <comment ref="G8" authorId="0" shapeId="0" xr:uid="{537EBA79-2722-424D-AE4F-6C679E9E8D29}">
      <text>
        <r>
          <rPr>
            <b/>
            <sz val="9"/>
            <color indexed="81"/>
            <rFont val="Tahoma"/>
            <family val="2"/>
          </rPr>
          <t>Genevieve Marois:</t>
        </r>
        <r>
          <rPr>
            <sz val="9"/>
            <color indexed="81"/>
            <rFont val="Tahoma"/>
            <family val="2"/>
          </rPr>
          <t xml:space="preserve">
ce montant pour chaque kilométre parcouru au-delà de 40 kilométres
(identitifiez le nombre km total)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Genevieve Marois</author>
  </authors>
  <commentList>
    <comment ref="G8" authorId="0" shapeId="0" xr:uid="{4F57007A-F6A6-4E0B-9339-BC13FD5BC8BB}">
      <text>
        <r>
          <rPr>
            <b/>
            <sz val="9"/>
            <color indexed="81"/>
            <rFont val="Tahoma"/>
            <family val="2"/>
          </rPr>
          <t>Genevieve Marois:</t>
        </r>
        <r>
          <rPr>
            <sz val="9"/>
            <color indexed="81"/>
            <rFont val="Tahoma"/>
            <family val="2"/>
          </rPr>
          <t xml:space="preserve">
ce montant pour chaque kilométre parcouru au-delà de 40 kilométres
(identitifiez le nombre km total)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Gisèle Grenier</author>
    <author>Genevieve Marois</author>
  </authors>
  <commentList>
    <comment ref="G2" authorId="0" shapeId="0" xr:uid="{AAB548A4-0551-48EA-BED0-B61AE119CCED}">
      <text>
        <r>
          <rPr>
            <b/>
            <sz val="9"/>
            <color indexed="81"/>
            <rFont val="Tahoma"/>
            <family val="2"/>
          </rPr>
          <t>Indicate the period</t>
        </r>
      </text>
    </comment>
    <comment ref="F11" authorId="1" shapeId="0" xr:uid="{AB78CDEF-4B3F-4767-AC05-CA367B9C16D5}">
      <text>
        <r>
          <rPr>
            <b/>
            <sz val="9"/>
            <color indexed="81"/>
            <rFont val="Tahoma"/>
            <family val="2"/>
          </rPr>
          <t>Inscrire seulement un  X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Marélie Robert-Croteau</author>
    <author>Geneviève</author>
    <author>Gisèle Grenier</author>
  </authors>
  <commentList>
    <comment ref="A1" authorId="0" shapeId="0" xr:uid="{EE4C2600-05B7-4B07-AF72-015BCE45C191}">
      <text>
        <r>
          <rPr>
            <sz val="9"/>
            <color indexed="81"/>
            <rFont val="Tahoma"/>
            <family val="2"/>
          </rPr>
          <t>Vous pouvez trouver cette information sur votre compte Cangaroo.</t>
        </r>
      </text>
    </comment>
    <comment ref="F1" authorId="0" shapeId="0" xr:uid="{28581C04-9369-4755-AE5D-80A6DED6580E}">
      <text>
        <r>
          <rPr>
            <sz val="9"/>
            <color indexed="81"/>
            <rFont val="Tahoma"/>
            <family val="2"/>
          </rPr>
          <t>Choisir la région où vous avez travaillé la majorité de la semaine.</t>
        </r>
      </text>
    </comment>
    <comment ref="G2" authorId="1" shapeId="0" xr:uid="{99503680-E0F8-428D-9A0E-5895AE37066C}">
      <text>
        <r>
          <rPr>
            <b/>
            <sz val="9"/>
            <color indexed="81"/>
            <rFont val="Tahoma"/>
            <family val="2"/>
          </rPr>
          <t>Geneviève:</t>
        </r>
        <r>
          <rPr>
            <sz val="9"/>
            <color indexed="81"/>
            <rFont val="Tahoma"/>
            <family val="2"/>
          </rPr>
          <t xml:space="preserve">
inscrire votre nom</t>
        </r>
      </text>
    </comment>
    <comment ref="P2" authorId="2" shapeId="0" xr:uid="{C6408231-3F9E-4161-ADD9-E386873EFA82}">
      <text>
        <r>
          <rPr>
            <sz val="9"/>
            <color indexed="81"/>
            <rFont val="Tahoma"/>
            <family val="2"/>
          </rPr>
          <t>inscrire seulement la periode et la date s'affichera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F3" authorId="0" shapeId="0" xr:uid="{3913B6C3-75E2-4518-AD7D-D7A2ADCBED53}">
      <text>
        <r>
          <rPr>
            <sz val="9"/>
            <color indexed="81"/>
            <rFont val="Tahoma"/>
            <family val="2"/>
          </rPr>
          <t>Le Payroll correspond aux 2 premières lettres de votre numéro d'employé</t>
        </r>
      </text>
    </comment>
    <comment ref="G3" authorId="0" shapeId="0" xr:uid="{CCF9B0A5-B542-4BD3-986D-6A33A38358FA}">
      <text>
        <r>
          <rPr>
            <sz val="9"/>
            <color indexed="81"/>
            <rFont val="Tahoma"/>
            <family val="2"/>
          </rPr>
          <t>Vous pouvez trouver cette information sur votre compte Cangaroo</t>
        </r>
      </text>
    </comment>
    <comment ref="F6" authorId="1" shapeId="0" xr:uid="{C6F1BA59-A41A-481A-B3A7-65D13788CE8E}">
      <text>
        <r>
          <rPr>
            <b/>
            <sz val="9"/>
            <color indexed="81"/>
            <rFont val="Tahoma"/>
            <family val="2"/>
          </rPr>
          <t>Geneviève:</t>
        </r>
        <r>
          <rPr>
            <sz val="9"/>
            <color indexed="81"/>
            <rFont val="Tahoma"/>
            <family val="2"/>
          </rPr>
          <t xml:space="preserve">
IL est primordial de répartir les heures:
à chaque jours vous devez répartir le nombre d'heures.
Ex: j'ai fait 9 heures donc 4 heures dans le garage et 5 heures de travaux dans les tranchées
si ce n'est pas balancer une cellule devriendra rouge</t>
        </r>
      </text>
    </comment>
    <comment ref="G48" authorId="0" shapeId="0" xr:uid="{2EBFE019-8BDC-4667-BCE9-96931F1E876F}">
      <text>
        <r>
          <rPr>
            <sz val="9"/>
            <color indexed="81"/>
            <rFont val="Tahoma"/>
            <family val="2"/>
          </rPr>
          <t>Choisir une option</t>
        </r>
      </text>
    </comment>
    <comment ref="I48" authorId="0" shapeId="0" xr:uid="{D02B23CE-83D0-40F5-BFDD-761772EC4D13}">
      <text>
        <r>
          <rPr>
            <sz val="9"/>
            <color indexed="81"/>
            <rFont val="Tahoma"/>
            <family val="2"/>
          </rPr>
          <t xml:space="preserve">Inscrire le nombres d'heures que vous voulez mettre en banque ou utiliser de votre banque
</t>
        </r>
      </text>
    </comment>
    <comment ref="O51" authorId="0" shapeId="0" xr:uid="{96B17B8E-6C26-4332-9DD6-7E8BE449A339}">
      <text>
        <r>
          <rPr>
            <sz val="9"/>
            <color indexed="81"/>
            <rFont val="Tahoma"/>
            <family val="2"/>
          </rPr>
          <t>Inscrire le chiffre correspondant aux nombres de trajets vers la mine selon les KM parcourus.</t>
        </r>
      </text>
    </comment>
    <comment ref="P51" authorId="0" shapeId="0" xr:uid="{EEB64608-017D-44CD-803A-5DFF8EA83FB4}">
      <text>
        <r>
          <rPr>
            <sz val="9"/>
            <color indexed="81"/>
            <rFont val="Tahoma"/>
            <family val="2"/>
          </rPr>
          <t>Inscrire le chiffre correspondant aux nombres de trajets de retour selon les KM parcourus.</t>
        </r>
      </text>
    </comment>
    <comment ref="H54" authorId="0" shapeId="0" xr:uid="{A887A2C0-BB01-4090-B642-F42BEC37D4DE}">
      <text>
        <r>
          <rPr>
            <b/>
            <sz val="9"/>
            <color indexed="81"/>
            <rFont val="Tahoma"/>
            <family val="2"/>
          </rPr>
          <t>Inscrire le nombre d'heures travaillées avec prime. 
*Voir politique</t>
        </r>
      </text>
    </comment>
  </commentList>
</comments>
</file>

<file path=xl/sharedStrings.xml><?xml version="1.0" encoding="utf-8"?>
<sst xmlns="http://schemas.openxmlformats.org/spreadsheetml/2006/main" count="624" uniqueCount="252">
  <si>
    <t>TOTAL</t>
  </si>
  <si>
    <t>KM</t>
  </si>
  <si>
    <t>DATE</t>
  </si>
  <si>
    <t>NB /KM</t>
  </si>
  <si>
    <t>CTI</t>
  </si>
  <si>
    <t>Note 1</t>
  </si>
  <si>
    <t>= Taux de récupération de la composante provinciale de la TVH en ontario</t>
  </si>
  <si>
    <t>Une grande entreprise sera tenue de restituer ou "récupérer" les CTI attribuables à la composante provinciale de la TVH qui est payé à l'égard d'un bien ou d'un service. Les personnes assujetties aux restrictions des CTI devront indiquer sépartément dans leur déclarations</t>
  </si>
  <si>
    <t>de taxes, les CTI à 100% ainsi que la portion restituée des CTI. Les restrictions seront éliminées progressivement en réduisant les taux. Ces taux sont les suivants :</t>
  </si>
  <si>
    <t>100% du 1er juillet 2010 au 10 juin 2015</t>
  </si>
  <si>
    <t>75% du 1er juillet 2015 au 30 juin 2016</t>
  </si>
  <si>
    <t>50% du 1er juillet 2016 au 30 juin 2017</t>
  </si>
  <si>
    <t>25% du 1er juillet 2017 au 30 juin 2018</t>
  </si>
  <si>
    <t>0% à partir du 1er juillet 2018</t>
  </si>
  <si>
    <t>Per diem :13/113 x 50%
Repas: t.r.p. x 50%</t>
  </si>
  <si>
    <t>DESCRIPTION</t>
  </si>
  <si>
    <t>CTI (note 1)</t>
  </si>
  <si>
    <t>t.r.p</t>
  </si>
  <si>
    <t>n.a</t>
  </si>
  <si>
    <t>taux de taxe</t>
  </si>
  <si>
    <t>Pér</t>
  </si>
  <si>
    <t>NB / KM</t>
  </si>
  <si>
    <t>RTI</t>
  </si>
  <si>
    <t>5/105</t>
  </si>
  <si>
    <t>Per diem: 5/105x50%
Repas: t.r.p. x 50%</t>
  </si>
  <si>
    <t>Per diem: (9,975/109,975)x50%x¹Taux
Repas: (t.r.p. x 50%) x ¹Taux</t>
  </si>
  <si>
    <t>t.r.p.</t>
  </si>
  <si>
    <t>t.r.p. x ¹Taux</t>
  </si>
  <si>
    <r>
      <t xml:space="preserve">(9,975/109,975) x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taux</t>
    </r>
  </si>
  <si>
    <r>
      <rPr>
        <b/>
        <vertAlign val="superscript"/>
        <sz val="10"/>
        <color theme="0"/>
        <rFont val="Calibri"/>
        <family val="2"/>
        <scheme val="minor"/>
      </rPr>
      <t>1</t>
    </r>
    <r>
      <rPr>
        <b/>
        <sz val="10"/>
        <color theme="0"/>
        <rFont val="Calibri"/>
        <family val="2"/>
        <scheme val="minor"/>
      </rPr>
      <t xml:space="preserve"> Taux de récupération des RTI</t>
    </r>
  </si>
  <si>
    <t>15/115</t>
  </si>
  <si>
    <t>Per diem: 15/115 x 50%
Repas:  t.r.p x 50%</t>
  </si>
  <si>
    <t>2018 : 25%
2019 : 50%
2020 : 75%
2021 : 100%</t>
  </si>
  <si>
    <t>5/115</t>
  </si>
  <si>
    <t>9,975/109,975</t>
  </si>
  <si>
    <t>5/114,975</t>
  </si>
  <si>
    <t>9,975/114,975</t>
  </si>
  <si>
    <t>REF</t>
  </si>
  <si>
    <t>BWD</t>
  </si>
  <si>
    <t>x</t>
  </si>
  <si>
    <t>N/A</t>
  </si>
  <si>
    <t>EMPLOYEE SIGNATURE</t>
  </si>
  <si>
    <t>AUTHORIZED SIGNATURE</t>
  </si>
  <si>
    <t>Grand total</t>
  </si>
  <si>
    <t xml:space="preserve">TOTAL $ </t>
  </si>
  <si>
    <t>TOTAL:</t>
  </si>
  <si>
    <t>Date</t>
  </si>
  <si>
    <t>13/113</t>
  </si>
  <si>
    <t>Verification currency conversion Usa - Can</t>
  </si>
  <si>
    <t>Miles</t>
  </si>
  <si>
    <t>NB /Miles</t>
  </si>
  <si>
    <t>Tx</t>
  </si>
  <si>
    <t>Timmins</t>
  </si>
  <si>
    <t>Total Usa</t>
  </si>
  <si>
    <t>Amount to pay</t>
  </si>
  <si>
    <t>Tx Average</t>
  </si>
  <si>
    <t>Lundi</t>
  </si>
  <si>
    <t>Mardi</t>
  </si>
  <si>
    <t>Mercredi</t>
  </si>
  <si>
    <t>Jeudi</t>
  </si>
  <si>
    <t>Vendredi</t>
  </si>
  <si>
    <t>Samedi</t>
  </si>
  <si>
    <t>Semaine finissant le</t>
  </si>
  <si>
    <t>Souper</t>
  </si>
  <si>
    <t>Superviseur</t>
  </si>
  <si>
    <t>Déjeuner</t>
  </si>
  <si>
    <t>Total pér repas</t>
  </si>
  <si>
    <t>Dimanche</t>
  </si>
  <si>
    <t>Mercrdi</t>
  </si>
  <si>
    <t>Jours</t>
  </si>
  <si>
    <t>#PROJET</t>
  </si>
  <si>
    <t xml:space="preserve">Semaine finissant le </t>
  </si>
  <si>
    <t>Projet:</t>
  </si>
  <si>
    <t>Repas</t>
  </si>
  <si>
    <t>Comptabilité</t>
  </si>
  <si>
    <t>Nom de l'employé</t>
  </si>
  <si>
    <t>Employé</t>
  </si>
  <si>
    <t>Dîner</t>
  </si>
  <si>
    <t>Signature de l'employé</t>
  </si>
  <si>
    <t>Dépense
Nouvelle écosse</t>
  </si>
  <si>
    <t>Projet</t>
  </si>
  <si>
    <t>Montant</t>
  </si>
  <si>
    <t>Avant taxes</t>
  </si>
  <si>
    <t># Compte</t>
  </si>
  <si>
    <t>Numéro Vols internationaux</t>
  </si>
  <si>
    <t>Essence, repas levée de fond, cellulaire, location voiture, propane</t>
  </si>
  <si>
    <t>Repas et divertissement</t>
  </si>
  <si>
    <t>Pour les repas perdiem prendre 1ere ligne 5/115 * 50%</t>
  </si>
  <si>
    <t>Autres</t>
  </si>
  <si>
    <t>Nom du client, lieu et invité</t>
  </si>
  <si>
    <t>Per diem Repas</t>
  </si>
  <si>
    <t>Signature autorisée</t>
  </si>
  <si>
    <t>Grand Total</t>
  </si>
  <si>
    <t>Per diem repas</t>
  </si>
  <si>
    <t>Numéro Vols Nationaux</t>
  </si>
  <si>
    <t>Hotêl, taxi, stationnement, autre dépenses</t>
  </si>
  <si>
    <t>* Vous devez nous fournir vos facture de dépenses pour obtenir votre remboursement</t>
  </si>
  <si>
    <t xml:space="preserve"> Pour les repas perdiem prendre 1ere ligne 5/105 * 50%</t>
  </si>
  <si>
    <t>Dépenses
Ontario</t>
  </si>
  <si>
    <t>Pour les repas perdiem prendre 1ere ligne 13/113 *50%</t>
  </si>
  <si>
    <t>A Payer</t>
  </si>
  <si>
    <t>Numéro Vol Internationaux</t>
  </si>
  <si>
    <t>Essence, repas levée de fond, cellulaire, location de voiture, propane</t>
  </si>
  <si>
    <t>Hotêl, taxi, stationnement, autres dépenses</t>
  </si>
  <si>
    <t>Usa
$ Seulement</t>
  </si>
  <si>
    <t>Canadian
$ Seulement</t>
  </si>
  <si>
    <t>Pour les repas perdiem prendre 1 ere ligne</t>
  </si>
  <si>
    <t>Dépenses Québec</t>
  </si>
  <si>
    <t>Férié</t>
  </si>
  <si>
    <t>* Pour créer une copie de la feuille : CTRL + Clique gauche de la souris maintenir et glisser</t>
  </si>
  <si>
    <t>* Vous devez fournir votre relevé de compte de carte de crédit</t>
  </si>
  <si>
    <t>AUX</t>
  </si>
  <si>
    <t>Résidentiel neuf</t>
  </si>
  <si>
    <t>CCQ</t>
  </si>
  <si>
    <t>Avec qui :</t>
  </si>
  <si>
    <t>Total heures travaillées</t>
  </si>
  <si>
    <t>NOM DE L'EMPLOYÉ</t>
  </si>
  <si>
    <t>Journée</t>
  </si>
  <si>
    <t>Heures travaillées</t>
  </si>
  <si>
    <t>TOTAL CUMULATIF</t>
  </si>
  <si>
    <t xml:space="preserve">Projet - Client: </t>
  </si>
  <si>
    <t xml:space="preserve">Adresse - villes: </t>
  </si>
  <si>
    <t>RÉSUMÉ hebdomadaire</t>
  </si>
  <si>
    <t>Retour</t>
  </si>
  <si>
    <t>Remboursement dépense Repas</t>
  </si>
  <si>
    <t>161-320</t>
  </si>
  <si>
    <t>321-420</t>
  </si>
  <si>
    <t>421- plus</t>
  </si>
  <si>
    <t>signature de l'employé</t>
  </si>
  <si>
    <t>Approuvé par</t>
  </si>
  <si>
    <t>Vacance</t>
  </si>
  <si>
    <t>Vacance sans solde</t>
  </si>
  <si>
    <t>congé maladie à mes frais</t>
  </si>
  <si>
    <t>congé maladie</t>
  </si>
  <si>
    <t>Congé</t>
  </si>
  <si>
    <t>Version 2,0</t>
  </si>
  <si>
    <t>Mobilisation/Démobilisation</t>
  </si>
  <si>
    <t>Formation</t>
  </si>
  <si>
    <t>Garage /
cours</t>
  </si>
  <si>
    <t>Garage Auxilliaire/ cours</t>
  </si>
  <si>
    <t>Travel: Journée consacrée au transport</t>
  </si>
  <si>
    <t>Indiquer vos itinéraires</t>
  </si>
  <si>
    <t>Per diem: 5/105 x 50%
Repas:  t.r.p x 50%</t>
  </si>
  <si>
    <t>QUÉBEC</t>
  </si>
  <si>
    <t>ONTARIO</t>
  </si>
  <si>
    <t>NOUVELLES ÉCOSSE</t>
  </si>
  <si>
    <t>COLOMBIE-BRITANIQUE</t>
  </si>
  <si>
    <t>TERRE-NEUVE</t>
  </si>
  <si>
    <t>NOUVEAU BRUNSWICK</t>
  </si>
  <si>
    <t>AUTRES</t>
  </si>
  <si>
    <t>NUMEROS D'EMPLOYÉ</t>
  </si>
  <si>
    <t>REGION</t>
  </si>
  <si>
    <t>1011 - Sherbrooke</t>
  </si>
  <si>
    <t>1012 - Varenne</t>
  </si>
  <si>
    <t>1021 - Halifax</t>
  </si>
  <si>
    <t>1030 - Nouveau Brunswick</t>
  </si>
  <si>
    <t>1040 - Terre-Neuve</t>
  </si>
  <si>
    <t>1050 - Ontario</t>
  </si>
  <si>
    <t>1060 - Alberta</t>
  </si>
  <si>
    <t>1070 - Colombie-Britanique</t>
  </si>
  <si>
    <t>3001 - Guyanne</t>
  </si>
  <si>
    <t>3002 - Suriname</t>
  </si>
  <si>
    <t>4001 -Bermudes</t>
  </si>
  <si>
    <t>5001 - Burkina</t>
  </si>
  <si>
    <t>5002 - Senegal</t>
  </si>
  <si>
    <t>5003 - Togo</t>
  </si>
  <si>
    <t>5004 - Mali</t>
  </si>
  <si>
    <t>5005 -Cote d'Ivoire</t>
  </si>
  <si>
    <t>5006 -Namibia</t>
  </si>
  <si>
    <t>Region</t>
  </si>
  <si>
    <t>SEMAINE FINISSANT:</t>
  </si>
  <si>
    <t>2001 - Caroline du Sud</t>
  </si>
  <si>
    <t>5007-Guinée</t>
  </si>
  <si>
    <t>Payroll</t>
  </si>
  <si>
    <t>PAYROLL</t>
  </si>
  <si>
    <t># employé</t>
  </si>
  <si>
    <t>Nom du superviseur</t>
  </si>
  <si>
    <t>Bien identifiez le point de départ et le point d'arrivée</t>
  </si>
  <si>
    <t>L'option Maps du site Google sert de référence pour établir le chemin le plus
usuellement emprunté entre les 2 points correspond au 1er trajet suggéré par Google Maps</t>
  </si>
  <si>
    <r>
      <t>L'option Maps du site Google sert de référence pour établir le chemin le plus
usuellement emprunté entre les 2 points correspond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trajet suggéré par Google Maps</t>
    </r>
  </si>
  <si>
    <t xml:space="preserve">service administratif seulement  </t>
  </si>
  <si>
    <t>CUSTMER NAME, PLACE AND GUEST</t>
  </si>
  <si>
    <t>Bien identifier le point de départ et le point d'arrivée</t>
  </si>
  <si>
    <t>Dépense
BC</t>
  </si>
  <si>
    <t xml:space="preserve">Chantier CCQ Inst com_GC
</t>
  </si>
  <si>
    <t>1015 -Val d'or</t>
  </si>
  <si>
    <t>2003-Caroline du Nord</t>
  </si>
  <si>
    <t>2004-Wyoming</t>
  </si>
  <si>
    <t>4201 - Iles Caimans</t>
  </si>
  <si>
    <t>Congés spéciaux</t>
  </si>
  <si>
    <t>Répartition de vos heures</t>
  </si>
  <si>
    <t>Chantiers miniers</t>
  </si>
  <si>
    <t>Autres chantiers</t>
  </si>
  <si>
    <t>AUTRE</t>
  </si>
  <si>
    <t>Jour</t>
  </si>
  <si>
    <t>Nuit</t>
  </si>
  <si>
    <t xml:space="preserve">Quart de travail : </t>
  </si>
  <si>
    <t>Congé maladie</t>
  </si>
  <si>
    <t>Autre</t>
  </si>
  <si>
    <t>Heures en banque</t>
  </si>
  <si>
    <t>Mettre heures en banque</t>
  </si>
  <si>
    <t>Utiliser heures en banque</t>
  </si>
  <si>
    <t>Mettre heures supplémentaires en banque</t>
  </si>
  <si>
    <t>:</t>
  </si>
  <si>
    <t>Payer nombre d'heures spécifiées</t>
  </si>
  <si>
    <t>Allocation</t>
  </si>
  <si>
    <t>Aller</t>
  </si>
  <si>
    <t>VOTRE SUPERVISEUR</t>
  </si>
  <si>
    <t>QC-QUÉBEC</t>
  </si>
  <si>
    <t>NS-NOUVELLE ÉCOSSE</t>
  </si>
  <si>
    <t>ON-ONTARIO</t>
  </si>
  <si>
    <t>Nom complet</t>
  </si>
  <si>
    <t xml:space="preserve">Chantier CCQ Inst. Com. GC
</t>
  </si>
  <si>
    <t>50-80</t>
  </si>
  <si>
    <t>81-160</t>
  </si>
  <si>
    <t>Secteur minier seulement</t>
  </si>
  <si>
    <t>Prime de chauffeur - Classe 1 &amp; 3</t>
  </si>
  <si>
    <t>Prime de déplacement</t>
  </si>
  <si>
    <t>QC0000</t>
  </si>
  <si>
    <t>Votre nom complet</t>
  </si>
  <si>
    <t xml:space="preserve"> Région</t>
  </si>
  <si>
    <t>Day</t>
  </si>
  <si>
    <t>Holiday</t>
  </si>
  <si>
    <t>Per</t>
  </si>
  <si>
    <t>Quebec</t>
  </si>
  <si>
    <t>ONT</t>
  </si>
  <si>
    <t>CB</t>
  </si>
  <si>
    <t>USA</t>
  </si>
  <si>
    <t>New Year's Day</t>
  </si>
  <si>
    <t>X</t>
  </si>
  <si>
    <t>Next day of new day</t>
  </si>
  <si>
    <t>Heritage Day</t>
  </si>
  <si>
    <t>On Good Friday</t>
  </si>
  <si>
    <t>Patriot's Day</t>
  </si>
  <si>
    <t>National holiday of Quebec</t>
  </si>
  <si>
    <t>Canada day</t>
  </si>
  <si>
    <t>Independance Day</t>
  </si>
  <si>
    <t>Fête Colombie-Britanique</t>
  </si>
  <si>
    <t>Natal Day</t>
  </si>
  <si>
    <t>Labor Day</t>
  </si>
  <si>
    <t>Thanksgiving</t>
  </si>
  <si>
    <t>Day remembrace</t>
  </si>
  <si>
    <t>Thanksgiving Day </t>
  </si>
  <si>
    <t xml:space="preserve">Next day Thanksgiving </t>
  </si>
  <si>
    <t>Christmas Day</t>
  </si>
  <si>
    <t>Day after Christmas</t>
  </si>
  <si>
    <t>Total de jours payé par CIE</t>
  </si>
  <si>
    <t>BC-COLOMBIE BRITANIQUE</t>
  </si>
  <si>
    <t>CAN -USA 2025</t>
  </si>
  <si>
    <t>2025 
Colombie-Britanique</t>
  </si>
  <si>
    <t>2025 
Nouvelle écosse - Terre-Neuve 
 New-Brunswick</t>
  </si>
  <si>
    <t>2025 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</si>
</sst>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[$-C0C]d\ mmmm\,\ yyyy;@"/>
    <numFmt numFmtId="166" formatCode="#&quot; &quot;??/???"/>
    <numFmt numFmtId="167" formatCode="[$-F800]dddd\,\ mmmm\ dd\,\ yyyy"/>
    <numFmt numFmtId="168" formatCode="[$-1009]mmmm\ d\,\ yyyy;@"/>
    <numFmt numFmtId="169" formatCode="[$-C0C]d\ mmm\ yyyy;@"/>
    <numFmt numFmtId="170" formatCode="#,##0.00\ &quot;$&quot;"/>
    <numFmt numFmtId="171" formatCode="_-[$$-1009]* #,##0.00_-;\-[$$-1009]* #,##0.00_-;_-[$$-1009]* &quot;-&quot;??_-;_-@_-"/>
    <numFmt numFmtId="172" formatCode="[$$-409]#,##0.00"/>
    <numFmt numFmtId="173" formatCode="[h]:mm"/>
    <numFmt numFmtId="174" formatCode="_ * #,##0.00_)&quot; $&quot;_ ;_ * \(#,##0.00&quot;) $&quot;_ ;_ * \-??_)&quot; $&quot;_ ;_ @_ "/>
    <numFmt numFmtId="175" formatCode="dddd&quot;, &quot;mmmm\ dd&quot;, &quot;yyyy"/>
    <numFmt numFmtId="176" formatCode="[$$-409]#,##0.00&quot; /miles&quot;"/>
    <numFmt numFmtId="177" formatCode="0.000000"/>
    <numFmt numFmtId="178" formatCode="[$$-409]#,##0.00_);\([$$-409]#,##0.00\)"/>
    <numFmt numFmtId="179" formatCode="d\ mmm\ yyyy;@"/>
    <numFmt numFmtId="180" formatCode="#,##0.00\ [$$-C0C]"/>
    <numFmt numFmtId="181" formatCode="0.00_);[Red]\(0.00\)"/>
    <numFmt numFmtId="182" formatCode="[$-1009]d/mmm/yy;@"/>
  </numFmts>
  <fonts count="9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8"/>
      <color theme="1"/>
      <name val="Script"/>
    </font>
    <font>
      <sz val="11"/>
      <name val="Tahoma"/>
      <family val="2"/>
    </font>
    <font>
      <sz val="16"/>
      <name val="Arial"/>
      <family val="2"/>
    </font>
    <font>
      <b/>
      <sz val="16"/>
      <name val="Arial"/>
      <family val="2"/>
    </font>
    <font>
      <b/>
      <sz val="20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8"/>
      <name val="Segoe Script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6"/>
      <color theme="0"/>
      <name val="Arial"/>
      <family val="2"/>
    </font>
    <font>
      <sz val="8"/>
      <color theme="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i/>
      <sz val="18"/>
      <name val="Script"/>
      <family val="4"/>
      <charset val="255"/>
    </font>
    <font>
      <b/>
      <i/>
      <sz val="10"/>
      <name val="Arial"/>
      <family val="2"/>
    </font>
    <font>
      <b/>
      <sz val="12"/>
      <color rgb="FF0070C0"/>
      <name val="Arial"/>
      <family val="2"/>
    </font>
    <font>
      <sz val="10"/>
      <name val="Arial"/>
      <family val="2"/>
    </font>
    <font>
      <i/>
      <sz val="8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9"/>
      <color indexed="81"/>
      <name val="Tahoma"/>
      <family val="2"/>
    </font>
    <font>
      <sz val="14"/>
      <name val="Arial"/>
      <family val="2"/>
    </font>
    <font>
      <b/>
      <sz val="9"/>
      <color theme="3" tint="0.39997558519241921"/>
      <name val="Arial"/>
      <family val="2"/>
    </font>
    <font>
      <i/>
      <sz val="9"/>
      <name val="Tahoma"/>
      <family val="2"/>
    </font>
    <font>
      <sz val="16"/>
      <name val="Rage Italic"/>
      <family val="4"/>
    </font>
    <font>
      <sz val="11"/>
      <color theme="0"/>
      <name val="Tahoma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vertAlign val="superscript"/>
      <sz val="8"/>
      <name val="Arial"/>
      <family val="2"/>
    </font>
    <font>
      <sz val="7"/>
      <color theme="1"/>
      <name val="Arial"/>
      <family val="2"/>
    </font>
    <font>
      <b/>
      <sz val="11"/>
      <name val="Aharoni"/>
      <charset val="177"/>
    </font>
    <font>
      <b/>
      <sz val="11"/>
      <color theme="0"/>
      <name val="Tahoma"/>
      <family val="2"/>
    </font>
    <font>
      <sz val="10"/>
      <color theme="0" tint="-0.34998626667073579"/>
      <name val="Tahoma"/>
      <family val="2"/>
    </font>
    <font>
      <sz val="10"/>
      <color rgb="FF0070C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8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5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3" tint="0.79998168889431442"/>
      </patternFill>
    </fill>
    <fill>
      <patternFill patternType="solid">
        <fgColor theme="3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AE5FE"/>
        <bgColor indexed="64"/>
      </patternFill>
    </fill>
    <fill>
      <patternFill patternType="solid">
        <fgColor rgb="FF12065A"/>
        <bgColor indexed="64"/>
      </patternFill>
    </fill>
    <fill>
      <patternFill patternType="gray125">
        <bgColor rgb="FF002060"/>
      </patternFill>
    </fill>
    <fill>
      <patternFill patternType="gray125">
        <bgColor theme="4" tint="0.79998168889431442"/>
      </patternFill>
    </fill>
  </fills>
  <borders count="1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169" fontId="30" fillId="0" borderId="0"/>
    <xf numFmtId="0" fontId="29" fillId="0" borderId="0"/>
    <xf numFmtId="44" fontId="29" fillId="0" borderId="0" applyFont="0" applyFill="0" applyBorder="0" applyAlignment="0" applyProtection="0"/>
    <xf numFmtId="0" fontId="30" fillId="0" borderId="0"/>
    <xf numFmtId="164" fontId="48" fillId="0" borderId="0" applyFont="0" applyFill="0" applyBorder="0" applyAlignment="0" applyProtection="0"/>
    <xf numFmtId="44" fontId="29" fillId="0" borderId="0" applyFont="0" applyFill="0" applyBorder="0" applyAlignment="0" applyProtection="0"/>
    <xf numFmtId="174" fontId="29" fillId="0" borderId="0" applyFill="0" applyBorder="0" applyAlignment="0" applyProtection="0"/>
    <xf numFmtId="44" fontId="2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9" fillId="0" borderId="0" applyFont="0" applyFill="0" applyBorder="0" applyAlignment="0" applyProtection="0"/>
    <xf numFmtId="174" fontId="29" fillId="0" borderId="0" applyFill="0" applyBorder="0" applyAlignment="0" applyProtection="0"/>
    <xf numFmtId="175" fontId="29" fillId="0" borderId="0"/>
    <xf numFmtId="169" fontId="30" fillId="0" borderId="0"/>
    <xf numFmtId="175" fontId="48" fillId="0" borderId="0"/>
    <xf numFmtId="169" fontId="30" fillId="0" borderId="0"/>
    <xf numFmtId="175" fontId="29" fillId="0" borderId="0"/>
    <xf numFmtId="9" fontId="29" fillId="0" borderId="0" applyFont="0" applyFill="0" applyBorder="0" applyAlignment="0" applyProtection="0"/>
    <xf numFmtId="9" fontId="29" fillId="0" borderId="0" applyFill="0" applyBorder="0" applyAlignment="0" applyProtection="0"/>
    <xf numFmtId="0" fontId="59" fillId="0" borderId="0"/>
  </cellStyleXfs>
  <cellXfs count="991">
    <xf numFmtId="0" fontId="0" fillId="0" borderId="0" xfId="0"/>
    <xf numFmtId="0" fontId="11" fillId="0" borderId="0" xfId="0" applyFont="1"/>
    <xf numFmtId="0" fontId="12" fillId="0" borderId="9" xfId="0" applyFont="1" applyBorder="1" applyAlignment="1">
      <alignment horizontal="center"/>
    </xf>
    <xf numFmtId="0" fontId="14" fillId="3" borderId="0" xfId="0" applyFont="1" applyFill="1"/>
    <xf numFmtId="9" fontId="16" fillId="3" borderId="0" xfId="0" applyNumberFormat="1" applyFont="1" applyFill="1" applyAlignment="1">
      <alignment horizontal="center"/>
    </xf>
    <xf numFmtId="49" fontId="15" fillId="3" borderId="0" xfId="0" quotePrefix="1" applyNumberFormat="1" applyFont="1" applyFill="1"/>
    <xf numFmtId="13" fontId="27" fillId="4" borderId="0" xfId="0" applyNumberFormat="1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5" fillId="0" borderId="0" xfId="0" applyFont="1" applyAlignment="1">
      <alignment vertical="center" wrapText="1"/>
    </xf>
    <xf numFmtId="0" fontId="30" fillId="0" borderId="0" xfId="1" applyNumberFormat="1"/>
    <xf numFmtId="169" fontId="30" fillId="0" borderId="0" xfId="1"/>
    <xf numFmtId="0" fontId="30" fillId="0" borderId="0" xfId="1" applyNumberFormat="1" applyAlignment="1">
      <alignment horizontal="center"/>
    </xf>
    <xf numFmtId="14" fontId="30" fillId="0" borderId="0" xfId="1" applyNumberFormat="1"/>
    <xf numFmtId="0" fontId="21" fillId="0" borderId="0" xfId="1" applyNumberFormat="1" applyFont="1" applyAlignment="1">
      <alignment horizontal="center"/>
    </xf>
    <xf numFmtId="169" fontId="30" fillId="0" borderId="0" xfId="1" applyAlignment="1">
      <alignment horizontal="center"/>
    </xf>
    <xf numFmtId="0" fontId="29" fillId="0" borderId="0" xfId="2" applyAlignment="1">
      <alignment horizontal="center"/>
    </xf>
    <xf numFmtId="0" fontId="29" fillId="0" borderId="0" xfId="2"/>
    <xf numFmtId="0" fontId="10" fillId="0" borderId="25" xfId="0" applyFont="1" applyBorder="1" applyAlignment="1">
      <alignment vertical="center"/>
    </xf>
    <xf numFmtId="0" fontId="25" fillId="4" borderId="0" xfId="0" applyFont="1" applyFill="1" applyAlignment="1">
      <alignment vertical="center" wrapText="1"/>
    </xf>
    <xf numFmtId="0" fontId="25" fillId="4" borderId="0" xfId="0" applyFont="1" applyFill="1" applyAlignment="1">
      <alignment wrapText="1"/>
    </xf>
    <xf numFmtId="0" fontId="20" fillId="0" borderId="0" xfId="0" applyFont="1"/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0" fontId="12" fillId="0" borderId="18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7" fontId="32" fillId="0" borderId="0" xfId="2" applyNumberFormat="1" applyFont="1"/>
    <xf numFmtId="167" fontId="36" fillId="0" borderId="0" xfId="2" applyNumberFormat="1" applyFont="1"/>
    <xf numFmtId="0" fontId="36" fillId="6" borderId="41" xfId="2" applyFont="1" applyFill="1" applyBorder="1" applyAlignment="1" applyProtection="1">
      <alignment horizontal="center" vertical="center"/>
      <protection locked="0"/>
    </xf>
    <xf numFmtId="0" fontId="36" fillId="6" borderId="42" xfId="2" applyFont="1" applyFill="1" applyBorder="1" applyAlignment="1" applyProtection="1">
      <alignment horizontal="center" vertical="center"/>
      <protection locked="0"/>
    </xf>
    <xf numFmtId="0" fontId="36" fillId="6" borderId="43" xfId="2" applyFont="1" applyFill="1" applyBorder="1" applyAlignment="1" applyProtection="1">
      <alignment horizontal="center" vertical="center"/>
      <protection locked="0"/>
    </xf>
    <xf numFmtId="0" fontId="36" fillId="6" borderId="45" xfId="2" applyFont="1" applyFill="1" applyBorder="1" applyAlignment="1" applyProtection="1">
      <alignment horizontal="center" vertical="center"/>
      <protection locked="0"/>
    </xf>
    <xf numFmtId="0" fontId="36" fillId="6" borderId="35" xfId="2" applyFont="1" applyFill="1" applyBorder="1" applyAlignment="1" applyProtection="1">
      <alignment horizontal="center" vertical="center"/>
      <protection locked="0"/>
    </xf>
    <xf numFmtId="0" fontId="36" fillId="6" borderId="46" xfId="2" applyFont="1" applyFill="1" applyBorder="1" applyAlignment="1" applyProtection="1">
      <alignment horizontal="center" vertical="center"/>
      <protection locked="0"/>
    </xf>
    <xf numFmtId="0" fontId="36" fillId="6" borderId="48" xfId="2" applyFont="1" applyFill="1" applyBorder="1" applyAlignment="1" applyProtection="1">
      <alignment horizontal="center" vertical="center"/>
      <protection locked="0"/>
    </xf>
    <xf numFmtId="0" fontId="36" fillId="6" borderId="38" xfId="2" applyFont="1" applyFill="1" applyBorder="1" applyAlignment="1" applyProtection="1">
      <alignment horizontal="center" vertical="center"/>
      <protection locked="0"/>
    </xf>
    <xf numFmtId="0" fontId="36" fillId="6" borderId="49" xfId="2" applyFont="1" applyFill="1" applyBorder="1" applyAlignment="1" applyProtection="1">
      <alignment horizontal="center" vertical="center"/>
      <protection locked="0"/>
    </xf>
    <xf numFmtId="167" fontId="36" fillId="0" borderId="35" xfId="2" applyNumberFormat="1" applyFont="1" applyBorder="1" applyAlignment="1">
      <alignment horizontal="center" textRotation="60"/>
    </xf>
    <xf numFmtId="167" fontId="36" fillId="0" borderId="36" xfId="2" applyNumberFormat="1" applyFont="1" applyBorder="1" applyAlignment="1">
      <alignment horizontal="center" textRotation="60"/>
    </xf>
    <xf numFmtId="167" fontId="36" fillId="0" borderId="37" xfId="2" applyNumberFormat="1" applyFont="1" applyBorder="1" applyAlignment="1">
      <alignment horizontal="center" textRotation="60"/>
    </xf>
    <xf numFmtId="167" fontId="36" fillId="0" borderId="38" xfId="2" applyNumberFormat="1" applyFont="1" applyBorder="1" applyAlignment="1">
      <alignment horizontal="center" textRotation="60"/>
    </xf>
    <xf numFmtId="167" fontId="36" fillId="0" borderId="39" xfId="2" applyNumberFormat="1" applyFont="1" applyBorder="1" applyAlignment="1">
      <alignment horizontal="center" textRotation="60"/>
    </xf>
    <xf numFmtId="167" fontId="32" fillId="0" borderId="35" xfId="2" applyNumberFormat="1" applyFont="1" applyBorder="1" applyAlignment="1">
      <alignment horizontal="center"/>
    </xf>
    <xf numFmtId="167" fontId="32" fillId="0" borderId="38" xfId="2" applyNumberFormat="1" applyFont="1" applyBorder="1" applyAlignment="1">
      <alignment horizontal="center"/>
    </xf>
    <xf numFmtId="0" fontId="11" fillId="0" borderId="28" xfId="0" applyFont="1" applyBorder="1" applyAlignment="1" applyProtection="1">
      <alignment horizontal="center"/>
      <protection locked="0"/>
    </xf>
    <xf numFmtId="170" fontId="11" fillId="0" borderId="26" xfId="0" applyNumberFormat="1" applyFont="1" applyBorder="1" applyAlignment="1" applyProtection="1">
      <alignment horizontal="center"/>
      <protection locked="0"/>
    </xf>
    <xf numFmtId="170" fontId="11" fillId="0" borderId="15" xfId="0" applyNumberFormat="1" applyFont="1" applyBorder="1" applyAlignment="1" applyProtection="1">
      <alignment horizontal="center"/>
      <protection locked="0"/>
    </xf>
    <xf numFmtId="170" fontId="11" fillId="0" borderId="9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7" borderId="18" xfId="0" applyFont="1" applyFill="1" applyBorder="1"/>
    <xf numFmtId="0" fontId="11" fillId="7" borderId="18" xfId="0" applyFont="1" applyFill="1" applyBorder="1" applyAlignment="1">
      <alignment horizontal="center"/>
    </xf>
    <xf numFmtId="1" fontId="28" fillId="0" borderId="1" xfId="0" applyNumberFormat="1" applyFont="1" applyBorder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14" fillId="4" borderId="0" xfId="0" applyFont="1" applyFill="1"/>
    <xf numFmtId="49" fontId="50" fillId="4" borderId="0" xfId="0" applyNumberFormat="1" applyFont="1" applyFill="1" applyAlignment="1">
      <alignment horizontal="center" vertical="center"/>
    </xf>
    <xf numFmtId="0" fontId="49" fillId="4" borderId="0" xfId="0" applyFont="1" applyFill="1" applyAlignment="1">
      <alignment horizontal="center" vertical="top"/>
    </xf>
    <xf numFmtId="49" fontId="14" fillId="4" borderId="0" xfId="0" applyNumberFormat="1" applyFont="1" applyFill="1"/>
    <xf numFmtId="167" fontId="32" fillId="8" borderId="0" xfId="2" applyNumberFormat="1" applyFont="1" applyFill="1"/>
    <xf numFmtId="167" fontId="36" fillId="8" borderId="0" xfId="2" applyNumberFormat="1" applyFont="1" applyFill="1" applyAlignment="1">
      <alignment horizontal="center"/>
    </xf>
    <xf numFmtId="167" fontId="36" fillId="8" borderId="0" xfId="2" applyNumberFormat="1" applyFont="1" applyFill="1"/>
    <xf numFmtId="167" fontId="38" fillId="8" borderId="0" xfId="2" applyNumberFormat="1" applyFont="1" applyFill="1"/>
    <xf numFmtId="167" fontId="38" fillId="8" borderId="0" xfId="2" applyNumberFormat="1" applyFont="1" applyFill="1" applyAlignment="1">
      <alignment horizontal="right"/>
    </xf>
    <xf numFmtId="167" fontId="37" fillId="8" borderId="0" xfId="2" applyNumberFormat="1" applyFont="1" applyFill="1" applyAlignment="1">
      <alignment horizontal="right" vertical="center"/>
    </xf>
    <xf numFmtId="167" fontId="37" fillId="8" borderId="0" xfId="2" applyNumberFormat="1" applyFont="1" applyFill="1" applyAlignment="1">
      <alignment vertical="center"/>
    </xf>
    <xf numFmtId="0" fontId="32" fillId="8" borderId="0" xfId="2" applyFont="1" applyFill="1"/>
    <xf numFmtId="167" fontId="38" fillId="8" borderId="0" xfId="2" applyNumberFormat="1" applyFont="1" applyFill="1" applyAlignment="1">
      <alignment horizontal="right" vertical="center"/>
    </xf>
    <xf numFmtId="171" fontId="32" fillId="8" borderId="0" xfId="2" applyNumberFormat="1" applyFont="1" applyFill="1"/>
    <xf numFmtId="167" fontId="32" fillId="8" borderId="0" xfId="2" applyNumberFormat="1" applyFont="1" applyFill="1" applyAlignment="1">
      <alignment horizontal="center"/>
    </xf>
    <xf numFmtId="167" fontId="32" fillId="8" borderId="0" xfId="2" applyNumberFormat="1" applyFont="1" applyFill="1" applyAlignment="1">
      <alignment horizontal="right"/>
    </xf>
    <xf numFmtId="2" fontId="32" fillId="8" borderId="0" xfId="2" applyNumberFormat="1" applyFont="1" applyFill="1"/>
    <xf numFmtId="167" fontId="40" fillId="8" borderId="0" xfId="2" applyNumberFormat="1" applyFont="1" applyFill="1" applyAlignment="1">
      <alignment vertical="center"/>
    </xf>
    <xf numFmtId="0" fontId="0" fillId="8" borderId="0" xfId="0" applyFill="1"/>
    <xf numFmtId="0" fontId="12" fillId="8" borderId="25" xfId="0" applyFont="1" applyFill="1" applyBorder="1"/>
    <xf numFmtId="167" fontId="28" fillId="8" borderId="25" xfId="0" applyNumberFormat="1" applyFont="1" applyFill="1" applyBorder="1"/>
    <xf numFmtId="0" fontId="11" fillId="8" borderId="0" xfId="0" applyFont="1" applyFill="1"/>
    <xf numFmtId="0" fontId="11" fillId="8" borderId="0" xfId="0" applyFont="1" applyFill="1" applyAlignment="1">
      <alignment vertical="center"/>
    </xf>
    <xf numFmtId="0" fontId="11" fillId="8" borderId="3" xfId="0" applyFont="1" applyFill="1" applyBorder="1"/>
    <xf numFmtId="0" fontId="12" fillId="8" borderId="9" xfId="0" applyFont="1" applyFill="1" applyBorder="1" applyAlignment="1">
      <alignment horizontal="center" vertical="center"/>
    </xf>
    <xf numFmtId="169" fontId="51" fillId="8" borderId="0" xfId="0" applyNumberFormat="1" applyFont="1" applyFill="1" applyAlignment="1">
      <alignment vertical="center"/>
    </xf>
    <xf numFmtId="168" fontId="18" fillId="8" borderId="25" xfId="0" applyNumberFormat="1" applyFont="1" applyFill="1" applyBorder="1"/>
    <xf numFmtId="44" fontId="11" fillId="8" borderId="0" xfId="0" applyNumberFormat="1" applyFont="1" applyFill="1"/>
    <xf numFmtId="165" fontId="18" fillId="8" borderId="25" xfId="0" applyNumberFormat="1" applyFont="1" applyFill="1" applyBorder="1"/>
    <xf numFmtId="0" fontId="14" fillId="8" borderId="0" xfId="0" applyFont="1" applyFill="1"/>
    <xf numFmtId="0" fontId="0" fillId="8" borderId="3" xfId="0" applyFill="1" applyBorder="1"/>
    <xf numFmtId="0" fontId="11" fillId="8" borderId="0" xfId="0" applyFont="1" applyFill="1" applyAlignment="1">
      <alignment horizontal="center" vertical="center"/>
    </xf>
    <xf numFmtId="0" fontId="19" fillId="8" borderId="0" xfId="0" applyFont="1" applyFill="1"/>
    <xf numFmtId="0" fontId="13" fillId="8" borderId="0" xfId="0" applyFont="1" applyFill="1" applyAlignment="1">
      <alignment horizontal="center"/>
    </xf>
    <xf numFmtId="167" fontId="11" fillId="8" borderId="0" xfId="0" applyNumberFormat="1" applyFont="1" applyFill="1" applyAlignment="1">
      <alignment horizontal="left"/>
    </xf>
    <xf numFmtId="9" fontId="11" fillId="8" borderId="0" xfId="0" applyNumberFormat="1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9" fillId="4" borderId="0" xfId="2" applyFont="1" applyFill="1" applyAlignment="1">
      <alignment horizontal="center" vertical="top"/>
    </xf>
    <xf numFmtId="49" fontId="14" fillId="4" borderId="0" xfId="2" applyNumberFormat="1" applyFont="1" applyFill="1"/>
    <xf numFmtId="170" fontId="11" fillId="0" borderId="1" xfId="0" applyNumberFormat="1" applyFont="1" applyBorder="1" applyAlignment="1" applyProtection="1">
      <alignment horizontal="center"/>
      <protection locked="0"/>
    </xf>
    <xf numFmtId="170" fontId="11" fillId="0" borderId="27" xfId="0" applyNumberFormat="1" applyFont="1" applyBorder="1" applyAlignment="1" applyProtection="1">
      <alignment horizontal="center"/>
      <protection locked="0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2" fillId="8" borderId="25" xfId="0" applyFont="1" applyFill="1" applyBorder="1" applyAlignment="1">
      <alignment vertical="center"/>
    </xf>
    <xf numFmtId="0" fontId="22" fillId="8" borderId="29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53" fillId="8" borderId="0" xfId="0" applyFont="1" applyFill="1" applyAlignment="1">
      <alignment vertical="center"/>
    </xf>
    <xf numFmtId="169" fontId="34" fillId="8" borderId="25" xfId="0" applyNumberFormat="1" applyFont="1" applyFill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169" fontId="0" fillId="8" borderId="0" xfId="0" applyNumberFormat="1" applyFill="1" applyAlignment="1">
      <alignment vertical="center"/>
    </xf>
    <xf numFmtId="169" fontId="0" fillId="0" borderId="0" xfId="0" applyNumberFormat="1" applyAlignment="1">
      <alignment vertical="center"/>
    </xf>
    <xf numFmtId="49" fontId="22" fillId="8" borderId="0" xfId="0" applyNumberFormat="1" applyFont="1" applyFill="1" applyAlignment="1">
      <alignment vertical="center"/>
    </xf>
    <xf numFmtId="169" fontId="0" fillId="8" borderId="0" xfId="0" applyNumberFormat="1" applyFill="1" applyAlignment="1">
      <alignment horizontal="center"/>
    </xf>
    <xf numFmtId="44" fontId="22" fillId="8" borderId="29" xfId="3" applyFont="1" applyFill="1" applyBorder="1" applyAlignment="1" applyProtection="1">
      <alignment vertical="center"/>
    </xf>
    <xf numFmtId="169" fontId="22" fillId="8" borderId="0" xfId="0" applyNumberFormat="1" applyFont="1" applyFill="1" applyAlignment="1">
      <alignment vertical="center"/>
    </xf>
    <xf numFmtId="0" fontId="22" fillId="0" borderId="12" xfId="0" applyFont="1" applyBorder="1" applyAlignment="1">
      <alignment horizontal="center" vertical="center"/>
    </xf>
    <xf numFmtId="169" fontId="22" fillId="0" borderId="8" xfId="0" applyNumberFormat="1" applyFont="1" applyBorder="1" applyAlignment="1">
      <alignment horizontal="center" vertical="center"/>
    </xf>
    <xf numFmtId="169" fontId="22" fillId="0" borderId="8" xfId="0" applyNumberFormat="1" applyFont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169" fontId="22" fillId="8" borderId="29" xfId="0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34" fillId="8" borderId="0" xfId="0" applyFont="1" applyFill="1" applyAlignment="1">
      <alignment vertical="center"/>
    </xf>
    <xf numFmtId="0" fontId="33" fillId="8" borderId="0" xfId="0" applyFont="1" applyFill="1" applyAlignment="1">
      <alignment vertical="center"/>
    </xf>
    <xf numFmtId="169" fontId="22" fillId="0" borderId="0" xfId="0" applyNumberFormat="1" applyFont="1" applyAlignment="1">
      <alignment vertical="center"/>
    </xf>
    <xf numFmtId="169" fontId="22" fillId="0" borderId="9" xfId="0" applyNumberFormat="1" applyFont="1" applyBorder="1" applyAlignment="1">
      <alignment horizontal="center" vertical="center"/>
    </xf>
    <xf numFmtId="176" fontId="22" fillId="8" borderId="18" xfId="0" applyNumberFormat="1" applyFont="1" applyFill="1" applyBorder="1" applyAlignment="1">
      <alignment horizontal="center" vertical="center"/>
    </xf>
    <xf numFmtId="169" fontId="22" fillId="8" borderId="0" xfId="0" applyNumberFormat="1" applyFont="1" applyFill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54" fillId="8" borderId="0" xfId="0" applyFont="1" applyFill="1"/>
    <xf numFmtId="0" fontId="0" fillId="0" borderId="12" xfId="0" applyBorder="1" applyAlignment="1" applyProtection="1">
      <alignment horizontal="center" vertical="center"/>
      <protection locked="0"/>
    </xf>
    <xf numFmtId="7" fontId="0" fillId="9" borderId="8" xfId="3" applyNumberFormat="1" applyFont="1" applyFill="1" applyBorder="1" applyAlignment="1" applyProtection="1">
      <alignment horizontal="center" vertical="center"/>
      <protection locked="0"/>
    </xf>
    <xf numFmtId="44" fontId="0" fillId="8" borderId="29" xfId="0" applyNumberFormat="1" applyFill="1" applyBorder="1" applyAlignment="1">
      <alignment vertical="center"/>
    </xf>
    <xf numFmtId="39" fontId="0" fillId="8" borderId="0" xfId="0" applyNumberFormat="1" applyFill="1" applyAlignment="1">
      <alignment vertical="center"/>
    </xf>
    <xf numFmtId="0" fontId="29" fillId="8" borderId="0" xfId="0" applyFont="1" applyFill="1" applyAlignment="1">
      <alignment vertical="center"/>
    </xf>
    <xf numFmtId="0" fontId="0" fillId="0" borderId="27" xfId="0" applyBorder="1" applyAlignment="1" applyProtection="1">
      <alignment horizontal="center" vertical="center"/>
      <protection locked="0"/>
    </xf>
    <xf numFmtId="7" fontId="0" fillId="9" borderId="15" xfId="3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4" fontId="0" fillId="8" borderId="5" xfId="0" applyNumberFormat="1" applyFill="1" applyBorder="1" applyAlignme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7" fontId="0" fillId="9" borderId="27" xfId="3" applyNumberFormat="1" applyFont="1" applyFill="1" applyBorder="1" applyAlignment="1" applyProtection="1">
      <alignment horizontal="center" vertical="center"/>
      <protection locked="0"/>
    </xf>
    <xf numFmtId="0" fontId="0" fillId="8" borderId="29" xfId="0" applyFill="1" applyBorder="1"/>
    <xf numFmtId="14" fontId="0" fillId="8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vertical="center"/>
    </xf>
    <xf numFmtId="49" fontId="22" fillId="0" borderId="9" xfId="0" applyNumberFormat="1" applyFont="1" applyBorder="1" applyAlignment="1">
      <alignment horizontal="center" vertical="center"/>
    </xf>
    <xf numFmtId="7" fontId="29" fillId="9" borderId="1" xfId="3" applyNumberFormat="1" applyFont="1" applyFill="1" applyBorder="1" applyAlignment="1" applyProtection="1">
      <alignment horizontal="center" vertical="center"/>
    </xf>
    <xf numFmtId="44" fontId="29" fillId="1" borderId="9" xfId="3" applyFont="1" applyFill="1" applyBorder="1" applyAlignment="1" applyProtection="1">
      <alignment vertical="center"/>
    </xf>
    <xf numFmtId="169" fontId="22" fillId="0" borderId="12" xfId="0" applyNumberFormat="1" applyFont="1" applyBorder="1" applyAlignment="1">
      <alignment horizontal="center" vertical="center"/>
    </xf>
    <xf numFmtId="169" fontId="22" fillId="10" borderId="8" xfId="0" applyNumberFormat="1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 wrapText="1"/>
    </xf>
    <xf numFmtId="44" fontId="29" fillId="1" borderId="1" xfId="3" applyFont="1" applyFill="1" applyBorder="1" applyAlignment="1" applyProtection="1">
      <alignment horizontal="center" vertical="center"/>
    </xf>
    <xf numFmtId="4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4" fontId="22" fillId="0" borderId="12" xfId="0" applyNumberFormat="1" applyFont="1" applyBorder="1" applyAlignment="1">
      <alignment horizontal="center" vertical="center"/>
    </xf>
    <xf numFmtId="14" fontId="22" fillId="0" borderId="9" xfId="0" applyNumberFormat="1" applyFont="1" applyBorder="1" applyAlignment="1">
      <alignment horizontal="center" vertical="center"/>
    </xf>
    <xf numFmtId="14" fontId="29" fillId="0" borderId="27" xfId="0" quotePrefix="1" applyNumberFormat="1" applyFont="1" applyBorder="1" applyAlignment="1">
      <alignment horizontal="center" vertical="center"/>
    </xf>
    <xf numFmtId="169" fontId="0" fillId="0" borderId="33" xfId="0" applyNumberFormat="1" applyBorder="1" applyAlignment="1">
      <alignment vertical="center"/>
    </xf>
    <xf numFmtId="169" fontId="0" fillId="0" borderId="34" xfId="0" applyNumberFormat="1" applyBorder="1" applyAlignment="1">
      <alignment vertical="center"/>
    </xf>
    <xf numFmtId="169" fontId="0" fillId="0" borderId="28" xfId="0" applyNumberFormat="1" applyBorder="1" applyAlignment="1">
      <alignment vertical="center"/>
    </xf>
    <xf numFmtId="172" fontId="0" fillId="2" borderId="12" xfId="3" applyNumberFormat="1" applyFont="1" applyFill="1" applyBorder="1" applyAlignment="1" applyProtection="1">
      <alignment horizontal="center" vertical="center"/>
    </xf>
    <xf numFmtId="7" fontId="29" fillId="9" borderId="15" xfId="3" applyNumberFormat="1" applyFont="1" applyFill="1" applyBorder="1" applyAlignment="1" applyProtection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14" fontId="29" fillId="0" borderId="9" xfId="0" quotePrefix="1" applyNumberFormat="1" applyFont="1" applyBorder="1" applyAlignment="1">
      <alignment horizontal="center" vertical="center"/>
    </xf>
    <xf numFmtId="169" fontId="0" fillId="0" borderId="30" xfId="0" applyNumberFormat="1" applyBorder="1" applyAlignment="1">
      <alignment vertical="center"/>
    </xf>
    <xf numFmtId="169" fontId="0" fillId="0" borderId="31" xfId="0" applyNumberFormat="1" applyBorder="1" applyAlignment="1">
      <alignment vertical="center"/>
    </xf>
    <xf numFmtId="169" fontId="29" fillId="0" borderId="31" xfId="0" applyNumberFormat="1" applyFont="1" applyBorder="1" applyAlignment="1">
      <alignment vertical="center"/>
    </xf>
    <xf numFmtId="169" fontId="29" fillId="0" borderId="32" xfId="0" applyNumberFormat="1" applyFont="1" applyBorder="1" applyAlignment="1">
      <alignment vertical="center"/>
    </xf>
    <xf numFmtId="7" fontId="29" fillId="9" borderId="18" xfId="3" applyNumberFormat="1" applyFont="1" applyFill="1" applyBorder="1" applyAlignment="1" applyProtection="1">
      <alignment horizontal="center" vertical="center"/>
    </xf>
    <xf numFmtId="44" fontId="0" fillId="0" borderId="18" xfId="0" applyNumberFormat="1" applyBorder="1" applyAlignment="1">
      <alignment horizontal="center" vertical="center"/>
    </xf>
    <xf numFmtId="7" fontId="0" fillId="9" borderId="1" xfId="3" applyNumberFormat="1" applyFont="1" applyFill="1" applyBorder="1" applyAlignment="1" applyProtection="1">
      <alignment horizontal="center" vertical="center"/>
    </xf>
    <xf numFmtId="44" fontId="29" fillId="1" borderId="1" xfId="3" applyFont="1" applyFill="1" applyBorder="1" applyAlignment="1" applyProtection="1">
      <alignment vertical="center"/>
    </xf>
    <xf numFmtId="0" fontId="21" fillId="8" borderId="0" xfId="0" applyFont="1" applyFill="1" applyAlignment="1">
      <alignment vertical="center"/>
    </xf>
    <xf numFmtId="170" fontId="21" fillId="8" borderId="0" xfId="0" applyNumberFormat="1" applyFont="1" applyFill="1" applyAlignment="1">
      <alignment vertical="center"/>
    </xf>
    <xf numFmtId="179" fontId="29" fillId="8" borderId="0" xfId="16" applyNumberFormat="1" applyFill="1" applyAlignment="1">
      <alignment vertical="center"/>
    </xf>
    <xf numFmtId="170" fontId="0" fillId="9" borderId="15" xfId="3" applyNumberFormat="1" applyFont="1" applyFill="1" applyBorder="1" applyAlignment="1" applyProtection="1">
      <alignment horizontal="center" vertical="center"/>
      <protection locked="0"/>
    </xf>
    <xf numFmtId="179" fontId="29" fillId="8" borderId="0" xfId="12" applyNumberFormat="1" applyFill="1" applyAlignment="1">
      <alignment vertical="center"/>
    </xf>
    <xf numFmtId="170" fontId="0" fillId="9" borderId="76" xfId="3" applyNumberFormat="1" applyFont="1" applyFill="1" applyBorder="1" applyAlignment="1" applyProtection="1">
      <alignment horizontal="center" vertical="center"/>
      <protection locked="0"/>
    </xf>
    <xf numFmtId="177" fontId="0" fillId="8" borderId="0" xfId="0" applyNumberFormat="1" applyFill="1"/>
    <xf numFmtId="49" fontId="0" fillId="0" borderId="33" xfId="0" applyNumberFormat="1" applyBorder="1" applyAlignment="1">
      <alignment horizontal="left" vertical="center"/>
    </xf>
    <xf numFmtId="49" fontId="0" fillId="0" borderId="34" xfId="0" applyNumberFormat="1" applyBorder="1" applyAlignment="1">
      <alignment horizontal="left" vertical="center"/>
    </xf>
    <xf numFmtId="49" fontId="29" fillId="0" borderId="34" xfId="0" applyNumberFormat="1" applyFont="1" applyBorder="1" applyAlignment="1">
      <alignment horizontal="left" vertical="center"/>
    </xf>
    <xf numFmtId="49" fontId="29" fillId="0" borderId="28" xfId="0" applyNumberFormat="1" applyFont="1" applyBorder="1" applyAlignment="1">
      <alignment horizontal="left" vertical="center"/>
    </xf>
    <xf numFmtId="172" fontId="0" fillId="0" borderId="27" xfId="3" applyNumberFormat="1" applyFont="1" applyFill="1" applyBorder="1" applyAlignment="1" applyProtection="1">
      <alignment horizontal="center" vertical="center"/>
    </xf>
    <xf numFmtId="170" fontId="29" fillId="9" borderId="76" xfId="3" applyNumberFormat="1" applyFont="1" applyFill="1" applyBorder="1" applyAlignment="1" applyProtection="1">
      <alignment horizontal="center" vertical="center"/>
    </xf>
    <xf numFmtId="49" fontId="0" fillId="0" borderId="77" xfId="0" applyNumberFormat="1" applyBorder="1" applyAlignment="1">
      <alignment horizontal="left" vertical="center"/>
    </xf>
    <xf numFmtId="49" fontId="0" fillId="0" borderId="78" xfId="0" applyNumberFormat="1" applyBorder="1" applyAlignment="1">
      <alignment horizontal="left" vertical="center"/>
    </xf>
    <xf numFmtId="49" fontId="29" fillId="0" borderId="78" xfId="0" applyNumberFormat="1" applyFont="1" applyBorder="1" applyAlignment="1">
      <alignment horizontal="left" vertical="center"/>
    </xf>
    <xf numFmtId="49" fontId="29" fillId="0" borderId="79" xfId="0" applyNumberFormat="1" applyFont="1" applyBorder="1" applyAlignment="1">
      <alignment horizontal="left" vertical="center"/>
    </xf>
    <xf numFmtId="172" fontId="0" fillId="0" borderId="76" xfId="3" applyNumberFormat="1" applyFont="1" applyFill="1" applyBorder="1" applyAlignment="1" applyProtection="1">
      <alignment horizontal="center" vertical="center"/>
    </xf>
    <xf numFmtId="170" fontId="29" fillId="9" borderId="80" xfId="3" applyNumberFormat="1" applyFont="1" applyFill="1" applyBorder="1" applyAlignment="1" applyProtection="1">
      <alignment horizontal="center" vertical="center"/>
    </xf>
    <xf numFmtId="44" fontId="0" fillId="0" borderId="80" xfId="0" applyNumberFormat="1" applyBorder="1" applyAlignment="1">
      <alignment horizontal="center" vertical="center"/>
    </xf>
    <xf numFmtId="170" fontId="29" fillId="9" borderId="84" xfId="3" applyNumberFormat="1" applyFont="1" applyFill="1" applyBorder="1" applyAlignment="1" applyProtection="1">
      <alignment horizontal="center" vertical="center"/>
    </xf>
    <xf numFmtId="44" fontId="29" fillId="1" borderId="84" xfId="3" applyFont="1" applyFill="1" applyBorder="1" applyAlignment="1" applyProtection="1">
      <alignment vertical="center"/>
    </xf>
    <xf numFmtId="14" fontId="0" fillId="0" borderId="0" xfId="0" applyNumberFormat="1" applyAlignment="1">
      <alignment horizontal="center" vertical="center"/>
    </xf>
    <xf numFmtId="2" fontId="0" fillId="8" borderId="0" xfId="0" applyNumberFormat="1" applyFill="1" applyAlignment="1">
      <alignment vertical="center"/>
    </xf>
    <xf numFmtId="49" fontId="22" fillId="8" borderId="29" xfId="0" applyNumberFormat="1" applyFont="1" applyFill="1" applyBorder="1" applyAlignment="1">
      <alignment horizontal="center" vertical="center"/>
    </xf>
    <xf numFmtId="49" fontId="55" fillId="0" borderId="8" xfId="0" applyNumberFormat="1" applyFont="1" applyBorder="1" applyAlignment="1">
      <alignment horizontal="center" vertical="center"/>
    </xf>
    <xf numFmtId="169" fontId="22" fillId="0" borderId="84" xfId="0" applyNumberFormat="1" applyFont="1" applyBorder="1" applyAlignment="1">
      <alignment horizontal="center" vertical="center"/>
    </xf>
    <xf numFmtId="169" fontId="22" fillId="8" borderId="29" xfId="0" applyNumberFormat="1" applyFont="1" applyFill="1" applyBorder="1" applyAlignment="1">
      <alignment vertical="center"/>
    </xf>
    <xf numFmtId="44" fontId="22" fillId="8" borderId="29" xfId="3" applyFont="1" applyFill="1" applyBorder="1" applyAlignment="1" applyProtection="1">
      <alignment horizontal="center" vertical="center"/>
    </xf>
    <xf numFmtId="44" fontId="0" fillId="8" borderId="0" xfId="0" applyNumberFormat="1" applyFill="1" applyAlignment="1">
      <alignment vertical="center"/>
    </xf>
    <xf numFmtId="169" fontId="0" fillId="8" borderId="0" xfId="0" applyNumberFormat="1" applyFill="1" applyAlignment="1">
      <alignment horizontal="center" vertical="center"/>
    </xf>
    <xf numFmtId="44" fontId="22" fillId="8" borderId="0" xfId="3" applyFont="1" applyFill="1" applyBorder="1" applyAlignment="1" applyProtection="1">
      <alignment horizontal="center" vertical="center"/>
    </xf>
    <xf numFmtId="169" fontId="29" fillId="8" borderId="0" xfId="0" applyNumberFormat="1" applyFont="1" applyFill="1" applyAlignment="1">
      <alignment vertical="center"/>
    </xf>
    <xf numFmtId="44" fontId="0" fillId="8" borderId="0" xfId="3" applyFont="1" applyFill="1" applyBorder="1" applyAlignment="1" applyProtection="1">
      <alignment vertical="center"/>
    </xf>
    <xf numFmtId="169" fontId="14" fillId="8" borderId="0" xfId="0" applyNumberFormat="1" applyFont="1" applyFill="1" applyAlignment="1">
      <alignment vertical="center"/>
    </xf>
    <xf numFmtId="169" fontId="58" fillId="8" borderId="0" xfId="0" applyNumberFormat="1" applyFont="1" applyFill="1" applyAlignment="1">
      <alignment vertical="center"/>
    </xf>
    <xf numFmtId="169" fontId="22" fillId="8" borderId="0" xfId="0" applyNumberFormat="1" applyFont="1" applyFill="1" applyAlignment="1">
      <alignment horizontal="right" vertical="center"/>
    </xf>
    <xf numFmtId="44" fontId="22" fillId="8" borderId="0" xfId="0" applyNumberFormat="1" applyFont="1" applyFill="1" applyAlignment="1">
      <alignment horizontal="right" vertical="center"/>
    </xf>
    <xf numFmtId="44" fontId="14" fillId="8" borderId="0" xfId="0" applyNumberFormat="1" applyFont="1" applyFill="1" applyAlignment="1">
      <alignment vertical="center"/>
    </xf>
    <xf numFmtId="169" fontId="0" fillId="0" borderId="0" xfId="0" applyNumberFormat="1" applyAlignment="1">
      <alignment horizontal="center" vertical="center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22" fillId="0" borderId="70" xfId="0" applyNumberFormat="1" applyFont="1" applyBorder="1" applyAlignment="1" applyProtection="1">
      <alignment horizontal="center" vertical="center"/>
      <protection locked="0"/>
    </xf>
    <xf numFmtId="49" fontId="22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vertical="center"/>
      <protection locked="0"/>
    </xf>
    <xf numFmtId="180" fontId="36" fillId="8" borderId="0" xfId="3" applyNumberFormat="1" applyFont="1" applyFill="1" applyAlignment="1" applyProtection="1">
      <alignment horizontal="center"/>
    </xf>
    <xf numFmtId="180" fontId="37" fillId="8" borderId="0" xfId="2" applyNumberFormat="1" applyFont="1" applyFill="1" applyAlignment="1">
      <alignment horizontal="center" vertical="center"/>
    </xf>
    <xf numFmtId="180" fontId="32" fillId="8" borderId="0" xfId="2" applyNumberFormat="1" applyFont="1" applyFill="1"/>
    <xf numFmtId="180" fontId="32" fillId="8" borderId="0" xfId="2" applyNumberFormat="1" applyFont="1" applyFill="1" applyAlignment="1">
      <alignment horizontal="left"/>
    </xf>
    <xf numFmtId="169" fontId="32" fillId="0" borderId="40" xfId="2" applyNumberFormat="1" applyFont="1" applyBorder="1" applyAlignment="1">
      <alignment horizontal="center"/>
    </xf>
    <xf numFmtId="169" fontId="32" fillId="0" borderId="47" xfId="2" applyNumberFormat="1" applyFont="1" applyBorder="1" applyAlignment="1">
      <alignment horizontal="center"/>
    </xf>
    <xf numFmtId="0" fontId="11" fillId="0" borderId="27" xfId="0" applyFont="1" applyBorder="1" applyAlignment="1" applyProtection="1">
      <alignment horizontal="center"/>
      <protection locked="0"/>
    </xf>
    <xf numFmtId="170" fontId="11" fillId="0" borderId="27" xfId="0" applyNumberFormat="1" applyFont="1" applyBorder="1" applyAlignment="1" applyProtection="1">
      <alignment horizontal="center" vertical="center"/>
      <protection locked="0"/>
    </xf>
    <xf numFmtId="170" fontId="11" fillId="0" borderId="26" xfId="0" applyNumberFormat="1" applyFont="1" applyBorder="1" applyAlignment="1" applyProtection="1">
      <alignment horizontal="center" vertical="center"/>
      <protection locked="0"/>
    </xf>
    <xf numFmtId="170" fontId="11" fillId="0" borderId="9" xfId="0" applyNumberFormat="1" applyFont="1" applyBorder="1" applyAlignment="1" applyProtection="1">
      <alignment horizontal="center" vertical="center"/>
      <protection locked="0"/>
    </xf>
    <xf numFmtId="0" fontId="12" fillId="8" borderId="25" xfId="0" applyFont="1" applyFill="1" applyBorder="1" applyAlignment="1">
      <alignment horizontal="center"/>
    </xf>
    <xf numFmtId="49" fontId="11" fillId="2" borderId="26" xfId="0" applyNumberFormat="1" applyFont="1" applyFill="1" applyBorder="1" applyAlignment="1" applyProtection="1">
      <alignment horizontal="center"/>
      <protection locked="0"/>
    </xf>
    <xf numFmtId="169" fontId="0" fillId="0" borderId="19" xfId="0" quotePrefix="1" applyNumberFormat="1" applyBorder="1" applyAlignment="1" applyProtection="1">
      <alignment horizontal="center" vertical="center"/>
      <protection locked="0"/>
    </xf>
    <xf numFmtId="169" fontId="0" fillId="0" borderId="33" xfId="0" quotePrefix="1" applyNumberFormat="1" applyBorder="1" applyAlignment="1" applyProtection="1">
      <alignment horizontal="center" vertical="center"/>
      <protection locked="0"/>
    </xf>
    <xf numFmtId="169" fontId="0" fillId="0" borderId="20" xfId="0" applyNumberFormat="1" applyBorder="1" applyAlignment="1" applyProtection="1">
      <alignment horizontal="center" vertical="center"/>
      <protection locked="0"/>
    </xf>
    <xf numFmtId="169" fontId="0" fillId="0" borderId="30" xfId="0" applyNumberFormat="1" applyBorder="1" applyAlignment="1" applyProtection="1">
      <alignment horizontal="center" vertical="center"/>
      <protection locked="0"/>
    </xf>
    <xf numFmtId="169" fontId="0" fillId="0" borderId="22" xfId="0" applyNumberFormat="1" applyBorder="1" applyAlignment="1" applyProtection="1">
      <alignment horizontal="center" vertical="center"/>
      <protection locked="0"/>
    </xf>
    <xf numFmtId="169" fontId="29" fillId="0" borderId="12" xfId="0" applyNumberFormat="1" applyFont="1" applyBorder="1" applyAlignment="1" applyProtection="1">
      <alignment horizontal="center" vertical="center"/>
      <protection locked="0"/>
    </xf>
    <xf numFmtId="169" fontId="29" fillId="0" borderId="27" xfId="0" applyNumberFormat="1" applyFont="1" applyBorder="1" applyAlignment="1" applyProtection="1">
      <alignment horizontal="center" vertical="center"/>
      <protection locked="0"/>
    </xf>
    <xf numFmtId="169" fontId="0" fillId="0" borderId="15" xfId="0" applyNumberFormat="1" applyBorder="1" applyAlignment="1" applyProtection="1">
      <alignment horizontal="center" vertical="center"/>
      <protection locked="0"/>
    </xf>
    <xf numFmtId="169" fontId="0" fillId="0" borderId="27" xfId="0" applyNumberFormat="1" applyBorder="1" applyAlignment="1" applyProtection="1">
      <alignment horizontal="center" vertical="center"/>
      <protection locked="0"/>
    </xf>
    <xf numFmtId="169" fontId="29" fillId="0" borderId="27" xfId="0" quotePrefix="1" applyNumberFormat="1" applyFont="1" applyBorder="1" applyAlignment="1" applyProtection="1">
      <alignment horizontal="center" vertical="center"/>
      <protection locked="0"/>
    </xf>
    <xf numFmtId="169" fontId="29" fillId="0" borderId="9" xfId="0" quotePrefix="1" applyNumberFormat="1" applyFont="1" applyBorder="1" applyAlignment="1" applyProtection="1">
      <alignment horizontal="center" vertical="center"/>
      <protection locked="0"/>
    </xf>
    <xf numFmtId="169" fontId="29" fillId="0" borderId="66" xfId="16" applyNumberFormat="1" applyBorder="1" applyAlignment="1" applyProtection="1">
      <alignment horizontal="center" vertical="center"/>
      <protection locked="0"/>
    </xf>
    <xf numFmtId="169" fontId="29" fillId="0" borderId="72" xfId="12" applyNumberFormat="1" applyBorder="1" applyAlignment="1" applyProtection="1">
      <alignment horizontal="center" vertical="center"/>
      <protection locked="0"/>
    </xf>
    <xf numFmtId="169" fontId="0" fillId="0" borderId="76" xfId="0" applyNumberFormat="1" applyBorder="1" applyAlignment="1" applyProtection="1">
      <alignment horizontal="center" vertical="center"/>
      <protection locked="0"/>
    </xf>
    <xf numFmtId="169" fontId="29" fillId="0" borderId="80" xfId="0" quotePrefix="1" applyNumberFormat="1" applyFont="1" applyBorder="1" applyAlignment="1" applyProtection="1">
      <alignment horizontal="center" vertical="center"/>
      <protection locked="0"/>
    </xf>
    <xf numFmtId="169" fontId="11" fillId="0" borderId="27" xfId="0" applyNumberFormat="1" applyFont="1" applyBorder="1" applyAlignment="1" applyProtection="1">
      <alignment horizontal="center"/>
      <protection locked="0"/>
    </xf>
    <xf numFmtId="169" fontId="11" fillId="0" borderId="15" xfId="0" applyNumberFormat="1" applyFont="1" applyBorder="1" applyAlignment="1" applyProtection="1">
      <alignment horizontal="center"/>
      <protection locked="0"/>
    </xf>
    <xf numFmtId="169" fontId="11" fillId="0" borderId="26" xfId="0" applyNumberFormat="1" applyFont="1" applyBorder="1" applyAlignment="1" applyProtection="1">
      <alignment horizontal="center"/>
      <protection locked="0"/>
    </xf>
    <xf numFmtId="169" fontId="11" fillId="0" borderId="9" xfId="0" applyNumberFormat="1" applyFont="1" applyBorder="1" applyAlignment="1" applyProtection="1">
      <alignment horizontal="center"/>
      <protection locked="0"/>
    </xf>
    <xf numFmtId="169" fontId="11" fillId="0" borderId="29" xfId="0" applyNumberFormat="1" applyFont="1" applyBorder="1" applyAlignment="1" applyProtection="1">
      <alignment horizontal="center"/>
      <protection locked="0"/>
    </xf>
    <xf numFmtId="169" fontId="11" fillId="0" borderId="20" xfId="0" applyNumberFormat="1" applyFont="1" applyBorder="1" applyAlignment="1" applyProtection="1">
      <alignment horizontal="center"/>
      <protection locked="0"/>
    </xf>
    <xf numFmtId="169" fontId="11" fillId="0" borderId="5" xfId="0" applyNumberFormat="1" applyFont="1" applyBorder="1" applyAlignment="1" applyProtection="1">
      <alignment horizontal="center"/>
      <protection locked="0"/>
    </xf>
    <xf numFmtId="167" fontId="34" fillId="0" borderId="0" xfId="19" quotePrefix="1" applyNumberFormat="1" applyFont="1" applyAlignment="1">
      <alignment horizontal="center" vertical="center"/>
    </xf>
    <xf numFmtId="0" fontId="32" fillId="0" borderId="0" xfId="19" applyFont="1" applyAlignment="1">
      <alignment horizontal="center" vertical="center" textRotation="90" wrapText="1"/>
    </xf>
    <xf numFmtId="0" fontId="45" fillId="0" borderId="0" xfId="19" applyFont="1" applyAlignment="1">
      <alignment horizontal="center" vertical="center" textRotation="90" wrapText="1"/>
    </xf>
    <xf numFmtId="0" fontId="59" fillId="0" borderId="0" xfId="19"/>
    <xf numFmtId="167" fontId="59" fillId="0" borderId="0" xfId="19" applyNumberFormat="1"/>
    <xf numFmtId="167" fontId="33" fillId="0" borderId="0" xfId="19" applyNumberFormat="1" applyFont="1" applyAlignment="1">
      <alignment horizontal="center" vertical="center"/>
    </xf>
    <xf numFmtId="1" fontId="34" fillId="0" borderId="0" xfId="19" applyNumberFormat="1" applyFont="1" applyAlignment="1">
      <alignment horizontal="center" vertical="center"/>
    </xf>
    <xf numFmtId="0" fontId="43" fillId="0" borderId="0" xfId="19" applyFont="1"/>
    <xf numFmtId="173" fontId="43" fillId="0" borderId="0" xfId="19" applyNumberFormat="1" applyFont="1"/>
    <xf numFmtId="0" fontId="43" fillId="0" borderId="0" xfId="19" applyFont="1" applyAlignment="1">
      <alignment horizontal="left"/>
    </xf>
    <xf numFmtId="0" fontId="60" fillId="0" borderId="0" xfId="19" applyFont="1" applyAlignment="1">
      <alignment horizontal="right"/>
    </xf>
    <xf numFmtId="0" fontId="44" fillId="0" borderId="0" xfId="19" applyFont="1"/>
    <xf numFmtId="173" fontId="44" fillId="0" borderId="0" xfId="19" applyNumberFormat="1" applyFont="1" applyAlignment="1">
      <alignment horizontal="left"/>
    </xf>
    <xf numFmtId="2" fontId="43" fillId="0" borderId="0" xfId="19" applyNumberFormat="1" applyFont="1" applyAlignment="1">
      <alignment horizontal="center"/>
    </xf>
    <xf numFmtId="167" fontId="32" fillId="0" borderId="0" xfId="19" applyNumberFormat="1" applyFont="1" applyAlignment="1">
      <alignment horizontal="center" vertical="center" wrapText="1"/>
    </xf>
    <xf numFmtId="2" fontId="60" fillId="0" borderId="0" xfId="19" applyNumberFormat="1" applyFont="1" applyAlignment="1">
      <alignment horizontal="center"/>
    </xf>
    <xf numFmtId="0" fontId="38" fillId="0" borderId="0" xfId="19" applyFont="1" applyAlignment="1">
      <alignment horizontal="right"/>
    </xf>
    <xf numFmtId="0" fontId="38" fillId="0" borderId="0" xfId="19" applyFont="1" applyAlignment="1">
      <alignment horizontal="center"/>
    </xf>
    <xf numFmtId="0" fontId="38" fillId="0" borderId="0" xfId="19" applyFont="1"/>
    <xf numFmtId="167" fontId="46" fillId="0" borderId="0" xfId="19" applyNumberFormat="1" applyFont="1" applyAlignment="1">
      <alignment horizontal="center" vertical="center"/>
    </xf>
    <xf numFmtId="0" fontId="43" fillId="0" borderId="0" xfId="19" applyFont="1" applyAlignment="1">
      <alignment horizontal="center"/>
    </xf>
    <xf numFmtId="2" fontId="29" fillId="0" borderId="44" xfId="19" applyNumberFormat="1" applyFont="1" applyBorder="1" applyAlignment="1">
      <alignment horizontal="center"/>
    </xf>
    <xf numFmtId="0" fontId="29" fillId="0" borderId="0" xfId="19" applyFont="1"/>
    <xf numFmtId="2" fontId="29" fillId="0" borderId="35" xfId="19" applyNumberFormat="1" applyFont="1" applyBorder="1" applyAlignment="1">
      <alignment horizontal="center"/>
    </xf>
    <xf numFmtId="0" fontId="43" fillId="0" borderId="0" xfId="19" applyFont="1" applyAlignment="1">
      <alignment horizontal="centerContinuous"/>
    </xf>
    <xf numFmtId="0" fontId="66" fillId="8" borderId="0" xfId="0" applyFont="1" applyFill="1"/>
    <xf numFmtId="14" fontId="9" fillId="0" borderId="0" xfId="1" applyNumberFormat="1" applyFont="1"/>
    <xf numFmtId="169" fontId="9" fillId="0" borderId="0" xfId="1" applyFont="1"/>
    <xf numFmtId="0" fontId="9" fillId="0" borderId="0" xfId="1" applyNumberFormat="1" applyFont="1"/>
    <xf numFmtId="0" fontId="62" fillId="0" borderId="0" xfId="19" applyFont="1" applyAlignment="1">
      <alignment horizontal="center"/>
    </xf>
    <xf numFmtId="2" fontId="67" fillId="0" borderId="0" xfId="19" applyNumberFormat="1" applyFont="1" applyAlignment="1">
      <alignment horizontal="center"/>
    </xf>
    <xf numFmtId="2" fontId="22" fillId="11" borderId="84" xfId="19" applyNumberFormat="1" applyFont="1" applyFill="1" applyBorder="1" applyAlignment="1">
      <alignment horizontal="center"/>
    </xf>
    <xf numFmtId="9" fontId="25" fillId="4" borderId="0" xfId="0" applyNumberFormat="1" applyFont="1" applyFill="1" applyAlignment="1">
      <alignment horizontal="center" vertical="center" wrapText="1"/>
    </xf>
    <xf numFmtId="0" fontId="8" fillId="0" borderId="0" xfId="1" applyNumberFormat="1" applyFont="1"/>
    <xf numFmtId="0" fontId="7" fillId="0" borderId="0" xfId="1" applyNumberFormat="1" applyFont="1"/>
    <xf numFmtId="0" fontId="12" fillId="0" borderId="9" xfId="0" applyFont="1" applyBorder="1" applyAlignment="1">
      <alignment horizontal="center" vertical="center"/>
    </xf>
    <xf numFmtId="169" fontId="6" fillId="0" borderId="0" xfId="1" applyFont="1"/>
    <xf numFmtId="0" fontId="59" fillId="0" borderId="34" xfId="19" applyBorder="1"/>
    <xf numFmtId="167" fontId="69" fillId="8" borderId="0" xfId="2" applyNumberFormat="1" applyFont="1" applyFill="1"/>
    <xf numFmtId="167" fontId="14" fillId="8" borderId="0" xfId="2" applyNumberFormat="1" applyFont="1" applyFill="1"/>
    <xf numFmtId="0" fontId="70" fillId="8" borderId="0" xfId="2" applyFont="1" applyFill="1" applyAlignment="1">
      <alignment horizontal="center" vertical="center"/>
    </xf>
    <xf numFmtId="169" fontId="71" fillId="8" borderId="0" xfId="2" quotePrefix="1" applyNumberFormat="1" applyFont="1" applyFill="1" applyAlignment="1">
      <alignment horizontal="center" vertical="center"/>
    </xf>
    <xf numFmtId="169" fontId="71" fillId="8" borderId="0" xfId="2" applyNumberFormat="1" applyFont="1" applyFill="1" applyAlignment="1">
      <alignment horizontal="center" vertical="center"/>
    </xf>
    <xf numFmtId="1" fontId="70" fillId="8" borderId="0" xfId="2" applyNumberFormat="1" applyFont="1" applyFill="1" applyAlignment="1" applyProtection="1">
      <alignment horizontal="center" vertical="center"/>
      <protection locked="0"/>
    </xf>
    <xf numFmtId="167" fontId="60" fillId="8" borderId="0" xfId="2" applyNumberFormat="1" applyFont="1" applyFill="1" applyAlignment="1">
      <alignment horizontal="center"/>
    </xf>
    <xf numFmtId="2" fontId="12" fillId="8" borderId="80" xfId="0" applyNumberFormat="1" applyFont="1" applyFill="1" applyBorder="1" applyAlignment="1">
      <alignment horizontal="center" vertical="center"/>
    </xf>
    <xf numFmtId="169" fontId="11" fillId="0" borderId="102" xfId="0" applyNumberFormat="1" applyFont="1" applyBorder="1" applyAlignment="1" applyProtection="1">
      <alignment horizontal="center"/>
      <protection locked="0"/>
    </xf>
    <xf numFmtId="0" fontId="11" fillId="0" borderId="102" xfId="0" applyFont="1" applyBorder="1" applyAlignment="1" applyProtection="1">
      <alignment horizontal="center"/>
      <protection locked="0"/>
    </xf>
    <xf numFmtId="169" fontId="11" fillId="11" borderId="15" xfId="0" applyNumberFormat="1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12" fillId="0" borderId="99" xfId="0" applyFont="1" applyBorder="1" applyAlignment="1">
      <alignment horizontal="center"/>
    </xf>
    <xf numFmtId="0" fontId="12" fillId="0" borderId="84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wrapText="1"/>
    </xf>
    <xf numFmtId="0" fontId="12" fillId="0" borderId="105" xfId="0" applyFont="1" applyBorder="1" applyAlignment="1">
      <alignment horizontal="center" vertical="center"/>
    </xf>
    <xf numFmtId="2" fontId="12" fillId="8" borderId="105" xfId="0" applyNumberFormat="1" applyFont="1" applyFill="1" applyBorder="1" applyAlignment="1">
      <alignment horizontal="center" vertical="center"/>
    </xf>
    <xf numFmtId="44" fontId="12" fillId="0" borderId="107" xfId="0" applyNumberFormat="1" applyFont="1" applyBorder="1" applyAlignment="1">
      <alignment horizontal="center"/>
    </xf>
    <xf numFmtId="169" fontId="11" fillId="0" borderId="108" xfId="0" applyNumberFormat="1" applyFont="1" applyBorder="1" applyAlignment="1" applyProtection="1">
      <alignment horizontal="center"/>
      <protection locked="0"/>
    </xf>
    <xf numFmtId="0" fontId="11" fillId="0" borderId="112" xfId="0" applyFont="1" applyBorder="1" applyAlignment="1" applyProtection="1">
      <alignment horizontal="center"/>
      <protection locked="0"/>
    </xf>
    <xf numFmtId="169" fontId="11" fillId="11" borderId="102" xfId="0" applyNumberFormat="1" applyFont="1" applyFill="1" applyBorder="1" applyAlignment="1">
      <alignment horizontal="center"/>
    </xf>
    <xf numFmtId="0" fontId="11" fillId="11" borderId="112" xfId="0" applyFont="1" applyFill="1" applyBorder="1" applyAlignment="1">
      <alignment horizontal="center"/>
    </xf>
    <xf numFmtId="170" fontId="11" fillId="11" borderId="102" xfId="0" applyNumberFormat="1" applyFont="1" applyFill="1" applyBorder="1" applyAlignment="1">
      <alignment horizontal="center"/>
    </xf>
    <xf numFmtId="170" fontId="11" fillId="11" borderId="102" xfId="0" quotePrefix="1" applyNumberFormat="1" applyFont="1" applyFill="1" applyBorder="1" applyAlignment="1">
      <alignment horizontal="center"/>
    </xf>
    <xf numFmtId="49" fontId="11" fillId="11" borderId="102" xfId="0" applyNumberFormat="1" applyFont="1" applyFill="1" applyBorder="1" applyAlignment="1" applyProtection="1">
      <alignment horizontal="center"/>
      <protection locked="0"/>
    </xf>
    <xf numFmtId="169" fontId="11" fillId="0" borderId="107" xfId="0" applyNumberFormat="1" applyFont="1" applyBorder="1" applyAlignment="1" applyProtection="1">
      <alignment horizontal="center"/>
      <protection locked="0"/>
    </xf>
    <xf numFmtId="0" fontId="11" fillId="0" borderId="114" xfId="0" applyFont="1" applyBorder="1" applyAlignment="1" applyProtection="1">
      <alignment horizontal="center"/>
      <protection locked="0"/>
    </xf>
    <xf numFmtId="0" fontId="10" fillId="8" borderId="98" xfId="0" applyFont="1" applyFill="1" applyBorder="1" applyAlignment="1">
      <alignment horizontal="center"/>
    </xf>
    <xf numFmtId="0" fontId="12" fillId="0" borderId="101" xfId="0" applyFont="1" applyBorder="1" applyAlignment="1">
      <alignment horizontal="center"/>
    </xf>
    <xf numFmtId="0" fontId="12" fillId="2" borderId="84" xfId="0" applyFont="1" applyFill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1" fillId="7" borderId="105" xfId="0" applyFont="1" applyFill="1" applyBorder="1"/>
    <xf numFmtId="170" fontId="11" fillId="0" borderId="84" xfId="0" applyNumberFormat="1" applyFont="1" applyBorder="1" applyAlignment="1" applyProtection="1">
      <alignment horizontal="center"/>
      <protection locked="0"/>
    </xf>
    <xf numFmtId="170" fontId="11" fillId="0" borderId="102" xfId="0" applyNumberFormat="1" applyFont="1" applyBorder="1" applyAlignment="1" applyProtection="1">
      <alignment horizontal="center"/>
      <protection locked="0"/>
    </xf>
    <xf numFmtId="0" fontId="12" fillId="0" borderId="108" xfId="0" applyFont="1" applyBorder="1" applyAlignment="1">
      <alignment horizontal="center"/>
    </xf>
    <xf numFmtId="0" fontId="12" fillId="0" borderId="84" xfId="0" applyFont="1" applyBorder="1" applyAlignment="1">
      <alignment horizontal="center"/>
    </xf>
    <xf numFmtId="44" fontId="11" fillId="1" borderId="84" xfId="0" applyNumberFormat="1" applyFont="1" applyFill="1" applyBorder="1" applyAlignment="1">
      <alignment horizontal="center"/>
    </xf>
    <xf numFmtId="0" fontId="14" fillId="0" borderId="0" xfId="0" applyFont="1"/>
    <xf numFmtId="0" fontId="12" fillId="0" borderId="99" xfId="0" applyFont="1" applyBorder="1" applyAlignment="1">
      <alignment horizontal="center" vertical="center" wrapText="1"/>
    </xf>
    <xf numFmtId="2" fontId="12" fillId="0" borderId="105" xfId="0" applyNumberFormat="1" applyFont="1" applyBorder="1" applyAlignment="1">
      <alignment horizontal="center"/>
    </xf>
    <xf numFmtId="0" fontId="12" fillId="8" borderId="105" xfId="0" applyFont="1" applyFill="1" applyBorder="1" applyAlignment="1">
      <alignment horizontal="center" vertical="center"/>
    </xf>
    <xf numFmtId="0" fontId="11" fillId="0" borderId="108" xfId="0" applyFont="1" applyBorder="1" applyAlignment="1" applyProtection="1">
      <alignment horizontal="center"/>
      <protection locked="0"/>
    </xf>
    <xf numFmtId="169" fontId="11" fillId="11" borderId="102" xfId="0" applyNumberFormat="1" applyFont="1" applyFill="1" applyBorder="1" applyAlignment="1" applyProtection="1">
      <alignment horizontal="center"/>
      <protection locked="0"/>
    </xf>
    <xf numFmtId="0" fontId="11" fillId="11" borderId="102" xfId="0" applyFont="1" applyFill="1" applyBorder="1" applyAlignment="1" applyProtection="1">
      <alignment horizontal="center"/>
      <protection locked="0"/>
    </xf>
    <xf numFmtId="170" fontId="11" fillId="11" borderId="102" xfId="0" applyNumberFormat="1" applyFont="1" applyFill="1" applyBorder="1" applyAlignment="1">
      <alignment horizontal="center" vertical="center"/>
    </xf>
    <xf numFmtId="169" fontId="11" fillId="0" borderId="105" xfId="0" applyNumberFormat="1" applyFont="1" applyBorder="1" applyAlignment="1" applyProtection="1">
      <alignment horizontal="center"/>
      <protection locked="0"/>
    </xf>
    <xf numFmtId="0" fontId="11" fillId="0" borderId="105" xfId="0" applyFont="1" applyBorder="1" applyAlignment="1" applyProtection="1">
      <alignment horizontal="center"/>
      <protection locked="0"/>
    </xf>
    <xf numFmtId="0" fontId="29" fillId="2" borderId="84" xfId="0" applyFont="1" applyFill="1" applyBorder="1" applyAlignment="1">
      <alignment horizontal="center" vertical="center"/>
    </xf>
    <xf numFmtId="0" fontId="0" fillId="7" borderId="105" xfId="0" applyFill="1" applyBorder="1"/>
    <xf numFmtId="170" fontId="11" fillId="0" borderId="84" xfId="0" applyNumberFormat="1" applyFont="1" applyBorder="1" applyAlignment="1" applyProtection="1">
      <alignment horizontal="center" vertical="center"/>
      <protection locked="0"/>
    </xf>
    <xf numFmtId="170" fontId="11" fillId="0" borderId="102" xfId="0" applyNumberFormat="1" applyFont="1" applyBorder="1" applyAlignment="1" applyProtection="1">
      <alignment horizontal="center" vertical="center"/>
      <protection locked="0"/>
    </xf>
    <xf numFmtId="170" fontId="11" fillId="0" borderId="107" xfId="0" applyNumberFormat="1" applyFont="1" applyBorder="1" applyAlignment="1" applyProtection="1">
      <alignment horizontal="center"/>
      <protection locked="0"/>
    </xf>
    <xf numFmtId="0" fontId="11" fillId="11" borderId="102" xfId="0" applyFont="1" applyFill="1" applyBorder="1" applyAlignment="1">
      <alignment horizontal="center"/>
    </xf>
    <xf numFmtId="2" fontId="12" fillId="8" borderId="9" xfId="0" applyNumberFormat="1" applyFont="1" applyFill="1" applyBorder="1" applyAlignment="1">
      <alignment horizontal="center" vertical="center"/>
    </xf>
    <xf numFmtId="0" fontId="43" fillId="0" borderId="0" xfId="19" applyFont="1" applyAlignment="1">
      <alignment horizontal="center" wrapText="1"/>
    </xf>
    <xf numFmtId="0" fontId="63" fillId="0" borderId="0" xfId="19" applyFont="1" applyAlignment="1">
      <alignment horizontal="center" vertical="center"/>
    </xf>
    <xf numFmtId="0" fontId="43" fillId="0" borderId="0" xfId="19" applyFont="1" applyAlignment="1">
      <alignment horizontal="center" vertical="center"/>
    </xf>
    <xf numFmtId="173" fontId="43" fillId="0" borderId="0" xfId="19" applyNumberFormat="1" applyFont="1" applyAlignment="1">
      <alignment horizontal="center" vertical="center"/>
    </xf>
    <xf numFmtId="0" fontId="38" fillId="0" borderId="0" xfId="19" applyFont="1" applyAlignment="1">
      <alignment horizontal="center" vertical="center"/>
    </xf>
    <xf numFmtId="169" fontId="5" fillId="0" borderId="0" xfId="1" applyFont="1"/>
    <xf numFmtId="0" fontId="60" fillId="11" borderId="41" xfId="19" applyFont="1" applyFill="1" applyBorder="1" applyAlignment="1">
      <alignment horizontal="center" vertical="center"/>
    </xf>
    <xf numFmtId="0" fontId="60" fillId="11" borderId="92" xfId="19" applyFont="1" applyFill="1" applyBorder="1" applyAlignment="1">
      <alignment horizontal="center" vertical="center"/>
    </xf>
    <xf numFmtId="0" fontId="75" fillId="12" borderId="76" xfId="19" applyFont="1" applyFill="1" applyBorder="1" applyAlignment="1">
      <alignment horizontal="center" vertical="center"/>
    </xf>
    <xf numFmtId="167" fontId="61" fillId="0" borderId="71" xfId="19" applyNumberFormat="1" applyFont="1" applyBorder="1" applyAlignment="1">
      <alignment horizontal="center" vertical="center" wrapText="1"/>
    </xf>
    <xf numFmtId="167" fontId="61" fillId="0" borderId="76" xfId="19" applyNumberFormat="1" applyFont="1" applyBorder="1" applyAlignment="1">
      <alignment horizontal="center" vertical="center" wrapText="1"/>
    </xf>
    <xf numFmtId="0" fontId="61" fillId="0" borderId="76" xfId="19" applyFont="1" applyBorder="1" applyAlignment="1">
      <alignment horizontal="center"/>
    </xf>
    <xf numFmtId="0" fontId="29" fillId="0" borderId="0" xfId="2" applyAlignment="1">
      <alignment horizontal="center" vertical="center"/>
    </xf>
    <xf numFmtId="169" fontId="4" fillId="0" borderId="0" xfId="1" applyFont="1"/>
    <xf numFmtId="167" fontId="62" fillId="0" borderId="51" xfId="19" applyNumberFormat="1" applyFont="1" applyBorder="1" applyAlignment="1" applyProtection="1">
      <alignment horizontal="right" vertical="center" wrapText="1"/>
      <protection locked="0"/>
    </xf>
    <xf numFmtId="167" fontId="45" fillId="0" borderId="106" xfId="19" applyNumberFormat="1" applyFont="1" applyBorder="1" applyAlignment="1">
      <alignment horizontal="center" vertical="center" wrapText="1"/>
    </xf>
    <xf numFmtId="0" fontId="60" fillId="13" borderId="92" xfId="19" applyFont="1" applyFill="1" applyBorder="1" applyAlignment="1">
      <alignment horizontal="center" vertical="center"/>
    </xf>
    <xf numFmtId="169" fontId="3" fillId="0" borderId="0" xfId="1" applyFont="1"/>
    <xf numFmtId="0" fontId="3" fillId="0" borderId="0" xfId="1" applyNumberFormat="1" applyFont="1"/>
    <xf numFmtId="0" fontId="43" fillId="0" borderId="54" xfId="19" applyFont="1" applyBorder="1" applyAlignment="1">
      <alignment horizontal="center" vertical="center" textRotation="90"/>
    </xf>
    <xf numFmtId="2" fontId="63" fillId="0" borderId="0" xfId="19" applyNumberFormat="1" applyFont="1" applyAlignment="1">
      <alignment horizontal="center"/>
    </xf>
    <xf numFmtId="0" fontId="43" fillId="0" borderId="120" xfId="19" applyFont="1" applyBorder="1" applyAlignment="1">
      <alignment horizontal="center" vertical="center" textRotation="90"/>
    </xf>
    <xf numFmtId="2" fontId="43" fillId="5" borderId="101" xfId="19" applyNumberFormat="1" applyFont="1" applyFill="1" applyBorder="1" applyAlignment="1">
      <alignment horizontal="center" vertical="center"/>
    </xf>
    <xf numFmtId="181" fontId="76" fillId="0" borderId="0" xfId="19" applyNumberFormat="1" applyFont="1" applyAlignment="1">
      <alignment horizontal="center"/>
    </xf>
    <xf numFmtId="2" fontId="76" fillId="0" borderId="0" xfId="19" applyNumberFormat="1" applyFont="1" applyAlignment="1">
      <alignment horizontal="center"/>
    </xf>
    <xf numFmtId="0" fontId="29" fillId="0" borderId="0" xfId="19" applyFont="1" applyAlignment="1">
      <alignment horizontal="right"/>
    </xf>
    <xf numFmtId="0" fontId="22" fillId="11" borderId="35" xfId="19" applyFont="1" applyFill="1" applyBorder="1" applyAlignment="1">
      <alignment horizontal="right"/>
    </xf>
    <xf numFmtId="44" fontId="43" fillId="0" borderId="35" xfId="19" applyNumberFormat="1" applyFont="1" applyBorder="1"/>
    <xf numFmtId="2" fontId="43" fillId="0" borderId="35" xfId="19" applyNumberFormat="1" applyFont="1" applyBorder="1" applyProtection="1">
      <protection locked="0"/>
    </xf>
    <xf numFmtId="2" fontId="61" fillId="0" borderId="101" xfId="19" applyNumberFormat="1" applyFont="1" applyBorder="1" applyAlignment="1" applyProtection="1">
      <alignment horizontal="center" vertical="center" wrapText="1"/>
      <protection locked="0"/>
    </xf>
    <xf numFmtId="167" fontId="61" fillId="8" borderId="76" xfId="19" applyNumberFormat="1" applyFont="1" applyFill="1" applyBorder="1" applyAlignment="1">
      <alignment horizontal="center" vertical="center" wrapText="1"/>
    </xf>
    <xf numFmtId="0" fontId="63" fillId="14" borderId="50" xfId="19" applyFont="1" applyFill="1" applyBorder="1" applyAlignment="1">
      <alignment horizontal="center" vertical="center"/>
    </xf>
    <xf numFmtId="0" fontId="43" fillId="14" borderId="35" xfId="19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70" fontId="14" fillId="11" borderId="15" xfId="0" applyNumberFormat="1" applyFont="1" applyFill="1" applyBorder="1" applyAlignment="1">
      <alignment horizontal="center"/>
    </xf>
    <xf numFmtId="49" fontId="14" fillId="11" borderId="15" xfId="0" applyNumberFormat="1" applyFont="1" applyFill="1" applyBorder="1" applyAlignment="1" applyProtection="1">
      <alignment horizontal="center"/>
      <protection locked="0"/>
    </xf>
    <xf numFmtId="0" fontId="17" fillId="15" borderId="18" xfId="0" applyFont="1" applyFill="1" applyBorder="1" applyAlignment="1">
      <alignment horizontal="center" vertical="center"/>
    </xf>
    <xf numFmtId="0" fontId="23" fillId="15" borderId="18" xfId="0" applyFont="1" applyFill="1" applyBorder="1" applyAlignment="1">
      <alignment horizontal="center" vertical="center" wrapText="1"/>
    </xf>
    <xf numFmtId="10" fontId="23" fillId="15" borderId="18" xfId="0" quotePrefix="1" applyNumberFormat="1" applyFont="1" applyFill="1" applyBorder="1" applyAlignment="1">
      <alignment horizontal="center" vertical="center" wrapText="1"/>
    </xf>
    <xf numFmtId="170" fontId="11" fillId="15" borderId="26" xfId="0" applyNumberFormat="1" applyFont="1" applyFill="1" applyBorder="1" applyAlignment="1">
      <alignment horizontal="center"/>
    </xf>
    <xf numFmtId="0" fontId="12" fillId="16" borderId="1" xfId="0" applyFont="1" applyFill="1" applyBorder="1" applyAlignment="1">
      <alignment horizontal="center"/>
    </xf>
    <xf numFmtId="170" fontId="11" fillId="16" borderId="1" xfId="0" applyNumberFormat="1" applyFont="1" applyFill="1" applyBorder="1" applyAlignment="1">
      <alignment horizontal="center"/>
    </xf>
    <xf numFmtId="44" fontId="11" fillId="17" borderId="1" xfId="0" applyNumberFormat="1" applyFont="1" applyFill="1" applyBorder="1"/>
    <xf numFmtId="49" fontId="11" fillId="16" borderId="15" xfId="0" applyNumberFormat="1" applyFont="1" applyFill="1" applyBorder="1" applyAlignment="1" applyProtection="1">
      <alignment horizontal="center"/>
      <protection locked="0"/>
    </xf>
    <xf numFmtId="167" fontId="78" fillId="8" borderId="0" xfId="2" applyNumberFormat="1" applyFont="1" applyFill="1"/>
    <xf numFmtId="167" fontId="78" fillId="0" borderId="0" xfId="2" applyNumberFormat="1" applyFont="1"/>
    <xf numFmtId="167" fontId="79" fillId="17" borderId="50" xfId="2" applyNumberFormat="1" applyFont="1" applyFill="1" applyBorder="1"/>
    <xf numFmtId="167" fontId="80" fillId="16" borderId="52" xfId="2" applyNumberFormat="1" applyFont="1" applyFill="1" applyBorder="1" applyAlignment="1">
      <alignment horizontal="right" vertical="center"/>
    </xf>
    <xf numFmtId="180" fontId="80" fillId="16" borderId="52" xfId="2" applyNumberFormat="1" applyFont="1" applyFill="1" applyBorder="1" applyAlignment="1">
      <alignment horizontal="center" vertical="center"/>
    </xf>
    <xf numFmtId="180" fontId="80" fillId="16" borderId="51" xfId="2" applyNumberFormat="1" applyFont="1" applyFill="1" applyBorder="1" applyAlignment="1">
      <alignment horizontal="center" vertical="center"/>
    </xf>
    <xf numFmtId="167" fontId="79" fillId="17" borderId="24" xfId="2" applyNumberFormat="1" applyFont="1" applyFill="1" applyBorder="1"/>
    <xf numFmtId="167" fontId="79" fillId="17" borderId="10" xfId="2" applyNumberFormat="1" applyFont="1" applyFill="1" applyBorder="1"/>
    <xf numFmtId="0" fontId="78" fillId="17" borderId="50" xfId="2" applyFont="1" applyFill="1" applyBorder="1"/>
    <xf numFmtId="0" fontId="79" fillId="16" borderId="51" xfId="2" applyFont="1" applyFill="1" applyBorder="1" applyAlignment="1">
      <alignment horizontal="center" vertical="center"/>
    </xf>
    <xf numFmtId="0" fontId="80" fillId="16" borderId="50" xfId="2" applyFont="1" applyFill="1" applyBorder="1" applyAlignment="1">
      <alignment horizontal="center"/>
    </xf>
    <xf numFmtId="0" fontId="80" fillId="16" borderId="52" xfId="2" applyFont="1" applyFill="1" applyBorder="1" applyAlignment="1">
      <alignment horizontal="center"/>
    </xf>
    <xf numFmtId="0" fontId="80" fillId="16" borderId="53" xfId="2" applyFont="1" applyFill="1" applyBorder="1" applyAlignment="1">
      <alignment horizontal="center"/>
    </xf>
    <xf numFmtId="0" fontId="78" fillId="17" borderId="24" xfId="2" applyFont="1" applyFill="1" applyBorder="1"/>
    <xf numFmtId="0" fontId="78" fillId="17" borderId="10" xfId="2" applyFont="1" applyFill="1" applyBorder="1"/>
    <xf numFmtId="0" fontId="12" fillId="16" borderId="10" xfId="0" applyFont="1" applyFill="1" applyBorder="1" applyAlignment="1">
      <alignment horizontal="center"/>
    </xf>
    <xf numFmtId="170" fontId="11" fillId="16" borderId="10" xfId="0" applyNumberFormat="1" applyFont="1" applyFill="1" applyBorder="1" applyAlignment="1">
      <alignment horizontal="center"/>
    </xf>
    <xf numFmtId="0" fontId="11" fillId="17" borderId="1" xfId="0" applyFont="1" applyFill="1" applyBorder="1"/>
    <xf numFmtId="0" fontId="12" fillId="16" borderId="1" xfId="0" applyFont="1" applyFill="1" applyBorder="1" applyAlignment="1">
      <alignment horizontal="center" vertical="center"/>
    </xf>
    <xf numFmtId="0" fontId="22" fillId="15" borderId="18" xfId="0" applyFont="1" applyFill="1" applyBorder="1" applyAlignment="1">
      <alignment horizontal="center" vertical="center"/>
    </xf>
    <xf numFmtId="49" fontId="11" fillId="16" borderId="4" xfId="0" applyNumberFormat="1" applyFont="1" applyFill="1" applyBorder="1" applyAlignment="1" applyProtection="1">
      <alignment horizontal="center"/>
      <protection locked="0"/>
    </xf>
    <xf numFmtId="49" fontId="11" fillId="16" borderId="17" xfId="0" applyNumberFormat="1" applyFont="1" applyFill="1" applyBorder="1" applyAlignment="1" applyProtection="1">
      <alignment horizontal="center"/>
      <protection locked="0"/>
    </xf>
    <xf numFmtId="49" fontId="11" fillId="16" borderId="7" xfId="0" applyNumberFormat="1" applyFont="1" applyFill="1" applyBorder="1" applyAlignment="1" applyProtection="1">
      <alignment horizontal="center"/>
      <protection locked="0"/>
    </xf>
    <xf numFmtId="49" fontId="11" fillId="16" borderId="8" xfId="0" applyNumberFormat="1" applyFont="1" applyFill="1" applyBorder="1" applyAlignment="1" applyProtection="1">
      <alignment horizontal="center"/>
      <protection locked="0"/>
    </xf>
    <xf numFmtId="49" fontId="11" fillId="16" borderId="9" xfId="0" applyNumberFormat="1" applyFont="1" applyFill="1" applyBorder="1" applyAlignment="1" applyProtection="1">
      <alignment horizontal="center"/>
      <protection locked="0"/>
    </xf>
    <xf numFmtId="44" fontId="11" fillId="19" borderId="1" xfId="0" applyNumberFormat="1" applyFont="1" applyFill="1" applyBorder="1"/>
    <xf numFmtId="170" fontId="11" fillId="18" borderId="1" xfId="0" applyNumberFormat="1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 vertical="center" wrapText="1"/>
    </xf>
    <xf numFmtId="0" fontId="43" fillId="16" borderId="35" xfId="19" applyFont="1" applyFill="1" applyBorder="1" applyAlignment="1" applyProtection="1">
      <alignment horizontal="center" vertical="center"/>
      <protection locked="0"/>
    </xf>
    <xf numFmtId="0" fontId="12" fillId="18" borderId="84" xfId="0" applyFont="1" applyFill="1" applyBorder="1" applyAlignment="1">
      <alignment horizontal="center" vertical="center" wrapText="1"/>
    </xf>
    <xf numFmtId="170" fontId="11" fillId="18" borderId="84" xfId="0" applyNumberFormat="1" applyFont="1" applyFill="1" applyBorder="1" applyAlignment="1">
      <alignment horizontal="center"/>
    </xf>
    <xf numFmtId="170" fontId="11" fillId="18" borderId="84" xfId="0" applyNumberFormat="1" applyFont="1" applyFill="1" applyBorder="1"/>
    <xf numFmtId="170" fontId="11" fillId="17" borderId="84" xfId="0" applyNumberFormat="1" applyFont="1" applyFill="1" applyBorder="1" applyAlignment="1">
      <alignment horizontal="center"/>
    </xf>
    <xf numFmtId="49" fontId="11" fillId="16" borderId="26" xfId="0" applyNumberFormat="1" applyFont="1" applyFill="1" applyBorder="1" applyAlignment="1" applyProtection="1">
      <alignment horizontal="center" vertical="center"/>
      <protection locked="0"/>
    </xf>
    <xf numFmtId="49" fontId="11" fillId="16" borderId="102" xfId="0" applyNumberFormat="1" applyFont="1" applyFill="1" applyBorder="1" applyAlignment="1" applyProtection="1">
      <alignment horizontal="center"/>
      <protection locked="0"/>
    </xf>
    <xf numFmtId="49" fontId="11" fillId="16" borderId="102" xfId="0" applyNumberFormat="1" applyFont="1" applyFill="1" applyBorder="1" applyAlignment="1" applyProtection="1">
      <alignment horizontal="center" vertical="center"/>
      <protection locked="0"/>
    </xf>
    <xf numFmtId="49" fontId="11" fillId="16" borderId="105" xfId="0" applyNumberFormat="1" applyFont="1" applyFill="1" applyBorder="1" applyAlignment="1" applyProtection="1">
      <alignment horizontal="center" vertical="center"/>
      <protection locked="0"/>
    </xf>
    <xf numFmtId="170" fontId="11" fillId="16" borderId="84" xfId="0" applyNumberFormat="1" applyFont="1" applyFill="1" applyBorder="1" applyAlignment="1">
      <alignment horizontal="center"/>
    </xf>
    <xf numFmtId="0" fontId="11" fillId="17" borderId="84" xfId="0" applyFont="1" applyFill="1" applyBorder="1" applyAlignment="1">
      <alignment horizontal="center"/>
    </xf>
    <xf numFmtId="0" fontId="11" fillId="17" borderId="84" xfId="0" applyFont="1" applyFill="1" applyBorder="1"/>
    <xf numFmtId="0" fontId="12" fillId="16" borderId="84" xfId="0" applyFont="1" applyFill="1" applyBorder="1" applyAlignment="1">
      <alignment horizontal="center" vertical="center"/>
    </xf>
    <xf numFmtId="0" fontId="11" fillId="17" borderId="84" xfId="0" applyFont="1" applyFill="1" applyBorder="1" applyAlignment="1">
      <alignment horizontal="center" vertical="center"/>
    </xf>
    <xf numFmtId="0" fontId="12" fillId="16" borderId="99" xfId="0" applyFont="1" applyFill="1" applyBorder="1" applyAlignment="1">
      <alignment horizontal="center" vertical="center"/>
    </xf>
    <xf numFmtId="170" fontId="11" fillId="16" borderId="101" xfId="0" applyNumberFormat="1" applyFont="1" applyFill="1" applyBorder="1" applyAlignment="1">
      <alignment horizontal="center"/>
    </xf>
    <xf numFmtId="49" fontId="11" fillId="16" borderId="99" xfId="0" applyNumberFormat="1" applyFont="1" applyFill="1" applyBorder="1" applyAlignment="1" applyProtection="1">
      <alignment horizontal="center"/>
      <protection locked="0"/>
    </xf>
    <xf numFmtId="49" fontId="11" fillId="16" borderId="9" xfId="0" applyNumberFormat="1" applyFont="1" applyFill="1" applyBorder="1" applyProtection="1">
      <protection locked="0"/>
    </xf>
    <xf numFmtId="49" fontId="11" fillId="16" borderId="108" xfId="0" applyNumberFormat="1" applyFont="1" applyFill="1" applyBorder="1" applyProtection="1">
      <protection locked="0"/>
    </xf>
    <xf numFmtId="49" fontId="11" fillId="16" borderId="102" xfId="0" applyNumberFormat="1" applyFont="1" applyFill="1" applyBorder="1" applyProtection="1">
      <protection locked="0"/>
    </xf>
    <xf numFmtId="49" fontId="11" fillId="16" borderId="105" xfId="0" applyNumberFormat="1" applyFont="1" applyFill="1" applyBorder="1" applyProtection="1">
      <protection locked="0"/>
    </xf>
    <xf numFmtId="49" fontId="11" fillId="16" borderId="105" xfId="0" applyNumberFormat="1" applyFont="1" applyFill="1" applyBorder="1" applyAlignment="1" applyProtection="1">
      <alignment horizontal="center"/>
      <protection locked="0"/>
    </xf>
    <xf numFmtId="0" fontId="17" fillId="15" borderId="105" xfId="0" applyFont="1" applyFill="1" applyBorder="1" applyAlignment="1">
      <alignment horizontal="center" vertical="center" wrapText="1"/>
    </xf>
    <xf numFmtId="9" fontId="12" fillId="15" borderId="105" xfId="0" applyNumberFormat="1" applyFont="1" applyFill="1" applyBorder="1" applyAlignment="1">
      <alignment horizontal="center" vertical="center"/>
    </xf>
    <xf numFmtId="0" fontId="12" fillId="15" borderId="105" xfId="0" applyFont="1" applyFill="1" applyBorder="1" applyAlignment="1">
      <alignment horizontal="center" vertical="center"/>
    </xf>
    <xf numFmtId="170" fontId="11" fillId="15" borderId="25" xfId="0" applyNumberFormat="1" applyFont="1" applyFill="1" applyBorder="1" applyAlignment="1">
      <alignment horizontal="center"/>
    </xf>
    <xf numFmtId="166" fontId="12" fillId="15" borderId="105" xfId="0" applyNumberFormat="1" applyFont="1" applyFill="1" applyBorder="1" applyAlignment="1">
      <alignment horizontal="center" vertical="center"/>
    </xf>
    <xf numFmtId="0" fontId="12" fillId="18" borderId="99" xfId="0" applyFont="1" applyFill="1" applyBorder="1" applyAlignment="1">
      <alignment horizontal="center" vertical="center" wrapText="1"/>
    </xf>
    <xf numFmtId="170" fontId="11" fillId="16" borderId="84" xfId="0" applyNumberFormat="1" applyFont="1" applyFill="1" applyBorder="1" applyAlignment="1">
      <alignment horizontal="center" vertical="center"/>
    </xf>
    <xf numFmtId="0" fontId="12" fillId="16" borderId="84" xfId="0" applyFont="1" applyFill="1" applyBorder="1" applyAlignment="1">
      <alignment horizontal="center"/>
    </xf>
    <xf numFmtId="49" fontId="11" fillId="16" borderId="99" xfId="0" applyNumberFormat="1" applyFont="1" applyFill="1" applyBorder="1" applyAlignment="1" applyProtection="1">
      <alignment horizontal="center" vertical="center"/>
      <protection locked="0"/>
    </xf>
    <xf numFmtId="170" fontId="11" fillId="15" borderId="26" xfId="0" applyNumberFormat="1" applyFont="1" applyFill="1" applyBorder="1" applyAlignment="1">
      <alignment horizontal="center" vertical="center"/>
    </xf>
    <xf numFmtId="170" fontId="12" fillId="16" borderId="84" xfId="0" applyNumberFormat="1" applyFont="1" applyFill="1" applyBorder="1" applyAlignment="1">
      <alignment horizontal="center" vertical="center"/>
    </xf>
    <xf numFmtId="0" fontId="29" fillId="16" borderId="84" xfId="0" applyFont="1" applyFill="1" applyBorder="1" applyAlignment="1">
      <alignment horizontal="center" vertical="center"/>
    </xf>
    <xf numFmtId="172" fontId="29" fillId="18" borderId="1" xfId="3" applyNumberFormat="1" applyFont="1" applyFill="1" applyBorder="1" applyAlignment="1" applyProtection="1">
      <alignment horizontal="center" vertical="center"/>
    </xf>
    <xf numFmtId="178" fontId="29" fillId="18" borderId="1" xfId="3" applyNumberFormat="1" applyFont="1" applyFill="1" applyBorder="1" applyAlignment="1" applyProtection="1">
      <alignment horizontal="center" vertical="center"/>
    </xf>
    <xf numFmtId="172" fontId="29" fillId="18" borderId="84" xfId="3" applyNumberFormat="1" applyFont="1" applyFill="1" applyBorder="1" applyAlignment="1" applyProtection="1">
      <alignment horizontal="center" vertical="center"/>
    </xf>
    <xf numFmtId="0" fontId="12" fillId="18" borderId="8" xfId="0" applyFont="1" applyFill="1" applyBorder="1" applyAlignment="1">
      <alignment horizontal="center" vertical="center" wrapText="1"/>
    </xf>
    <xf numFmtId="178" fontId="22" fillId="16" borderId="84" xfId="0" applyNumberFormat="1" applyFont="1" applyFill="1" applyBorder="1" applyAlignment="1">
      <alignment horizontal="center" vertical="center"/>
    </xf>
    <xf numFmtId="2" fontId="22" fillId="18" borderId="8" xfId="0" applyNumberFormat="1" applyFont="1" applyFill="1" applyBorder="1" applyAlignment="1">
      <alignment horizontal="center" vertical="center"/>
    </xf>
    <xf numFmtId="170" fontId="22" fillId="16" borderId="84" xfId="0" applyNumberFormat="1" applyFont="1" applyFill="1" applyBorder="1" applyAlignment="1">
      <alignment horizontal="center" vertical="center"/>
    </xf>
    <xf numFmtId="177" fontId="22" fillId="16" borderId="84" xfId="0" quotePrefix="1" applyNumberFormat="1" applyFont="1" applyFill="1" applyBorder="1" applyAlignment="1">
      <alignment horizontal="center" vertical="center"/>
    </xf>
    <xf numFmtId="177" fontId="0" fillId="16" borderId="20" xfId="0" applyNumberFormat="1" applyFill="1" applyBorder="1" applyAlignment="1">
      <alignment horizontal="center"/>
    </xf>
    <xf numFmtId="177" fontId="0" fillId="16" borderId="77" xfId="0" applyNumberFormat="1" applyFill="1" applyBorder="1" applyAlignment="1">
      <alignment horizontal="center"/>
    </xf>
    <xf numFmtId="177" fontId="29" fillId="16" borderId="76" xfId="3" applyNumberFormat="1" applyFont="1" applyFill="1" applyBorder="1" applyAlignment="1" applyProtection="1">
      <alignment horizontal="center" vertical="center"/>
    </xf>
    <xf numFmtId="177" fontId="29" fillId="16" borderId="80" xfId="3" applyNumberFormat="1" applyFont="1" applyFill="1" applyBorder="1" applyAlignment="1" applyProtection="1">
      <alignment horizontal="center" vertical="center"/>
    </xf>
    <xf numFmtId="177" fontId="0" fillId="16" borderId="84" xfId="0" applyNumberFormat="1" applyFill="1" applyBorder="1" applyAlignment="1">
      <alignment horizontal="center"/>
    </xf>
    <xf numFmtId="49" fontId="22" fillId="16" borderId="71" xfId="0" applyNumberFormat="1" applyFont="1" applyFill="1" applyBorder="1" applyAlignment="1" applyProtection="1">
      <alignment horizontal="center" vertical="center"/>
      <protection locked="0"/>
    </xf>
    <xf numFmtId="49" fontId="22" fillId="16" borderId="76" xfId="0" applyNumberFormat="1" applyFont="1" applyFill="1" applyBorder="1" applyAlignment="1" applyProtection="1">
      <alignment horizontal="center" vertical="center"/>
      <protection locked="0"/>
    </xf>
    <xf numFmtId="49" fontId="0" fillId="16" borderId="76" xfId="0" applyNumberFormat="1" applyFill="1" applyBorder="1" applyAlignment="1" applyProtection="1">
      <alignment horizontal="center" vertical="center"/>
      <protection locked="0"/>
    </xf>
    <xf numFmtId="0" fontId="0" fillId="16" borderId="76" xfId="0" applyFill="1" applyBorder="1" applyAlignment="1">
      <alignment vertical="center"/>
    </xf>
    <xf numFmtId="0" fontId="0" fillId="16" borderId="80" xfId="0" applyFill="1" applyBorder="1" applyAlignment="1">
      <alignment vertical="center"/>
    </xf>
    <xf numFmtId="0" fontId="0" fillId="17" borderId="84" xfId="0" applyFill="1" applyBorder="1" applyAlignment="1">
      <alignment vertical="center"/>
    </xf>
    <xf numFmtId="49" fontId="22" fillId="16" borderId="8" xfId="0" applyNumberFormat="1" applyFont="1" applyFill="1" applyBorder="1" applyAlignment="1" applyProtection="1">
      <alignment horizontal="center" vertical="center"/>
      <protection locked="0"/>
    </xf>
    <xf numFmtId="49" fontId="22" fillId="16" borderId="15" xfId="0" applyNumberFormat="1" applyFont="1" applyFill="1" applyBorder="1" applyAlignment="1" applyProtection="1">
      <alignment horizontal="center" vertical="center"/>
      <protection locked="0"/>
    </xf>
    <xf numFmtId="49" fontId="22" fillId="16" borderId="26" xfId="0" applyNumberFormat="1" applyFont="1" applyFill="1" applyBorder="1" applyAlignment="1" applyProtection="1">
      <alignment horizontal="center" vertical="center"/>
      <protection locked="0"/>
    </xf>
    <xf numFmtId="49" fontId="0" fillId="16" borderId="15" xfId="0" applyNumberFormat="1" applyFill="1" applyBorder="1" applyAlignment="1" applyProtection="1">
      <alignment horizontal="center" vertical="center"/>
      <protection locked="0"/>
    </xf>
    <xf numFmtId="0" fontId="0" fillId="16" borderId="15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177" fontId="29" fillId="16" borderId="15" xfId="3" applyNumberFormat="1" applyFont="1" applyFill="1" applyBorder="1" applyAlignment="1" applyProtection="1">
      <alignment vertical="center"/>
    </xf>
    <xf numFmtId="177" fontId="29" fillId="16" borderId="18" xfId="3" applyNumberFormat="1" applyFont="1" applyFill="1" applyBorder="1" applyAlignment="1" applyProtection="1">
      <alignment vertical="center"/>
    </xf>
    <xf numFmtId="177" fontId="0" fillId="16" borderId="1" xfId="0" applyNumberFormat="1" applyFill="1" applyBorder="1" applyAlignment="1">
      <alignment horizontal="center"/>
    </xf>
    <xf numFmtId="49" fontId="11" fillId="16" borderId="8" xfId="0" applyNumberFormat="1" applyFont="1" applyFill="1" applyBorder="1" applyAlignment="1" applyProtection="1">
      <alignment horizontal="center" vertical="center"/>
      <protection locked="0"/>
    </xf>
    <xf numFmtId="49" fontId="11" fillId="16" borderId="15" xfId="0" applyNumberFormat="1" applyFont="1" applyFill="1" applyBorder="1" applyAlignment="1" applyProtection="1">
      <alignment horizontal="center" vertical="center"/>
      <protection locked="0"/>
    </xf>
    <xf numFmtId="49" fontId="11" fillId="16" borderId="18" xfId="0" applyNumberFormat="1" applyFont="1" applyFill="1" applyBorder="1" applyAlignment="1" applyProtection="1">
      <alignment horizontal="center" vertical="center"/>
      <protection locked="0"/>
    </xf>
    <xf numFmtId="49" fontId="11" fillId="16" borderId="76" xfId="0" applyNumberFormat="1" applyFont="1" applyFill="1" applyBorder="1" applyAlignment="1" applyProtection="1">
      <alignment horizontal="center" vertical="center"/>
      <protection locked="0"/>
    </xf>
    <xf numFmtId="49" fontId="11" fillId="16" borderId="21" xfId="0" applyNumberFormat="1" applyFont="1" applyFill="1" applyBorder="1" applyAlignment="1" applyProtection="1">
      <alignment horizontal="center" vertical="center"/>
      <protection locked="0"/>
    </xf>
    <xf numFmtId="49" fontId="11" fillId="16" borderId="80" xfId="0" applyNumberFormat="1" applyFont="1" applyFill="1" applyBorder="1" applyAlignment="1" applyProtection="1">
      <alignment horizontal="center" vertical="center"/>
      <protection locked="0"/>
    </xf>
    <xf numFmtId="172" fontId="0" fillId="16" borderId="8" xfId="3" applyNumberFormat="1" applyFont="1" applyFill="1" applyBorder="1" applyAlignment="1" applyProtection="1">
      <alignment horizontal="center" vertical="center"/>
      <protection locked="0"/>
    </xf>
    <xf numFmtId="172" fontId="0" fillId="16" borderId="76" xfId="3" applyNumberFormat="1" applyFont="1" applyFill="1" applyBorder="1" applyAlignment="1" applyProtection="1">
      <alignment horizontal="center" vertical="center"/>
      <protection locked="0"/>
    </xf>
    <xf numFmtId="172" fontId="0" fillId="16" borderId="26" xfId="3" applyNumberFormat="1" applyFont="1" applyFill="1" applyBorder="1" applyAlignment="1" applyProtection="1">
      <alignment horizontal="center" vertical="center"/>
      <protection locked="0"/>
    </xf>
    <xf numFmtId="172" fontId="0" fillId="16" borderId="15" xfId="3" applyNumberFormat="1" applyFont="1" applyFill="1" applyBorder="1" applyAlignment="1" applyProtection="1">
      <alignment horizontal="center" vertical="center"/>
      <protection locked="0"/>
    </xf>
    <xf numFmtId="172" fontId="0" fillId="16" borderId="27" xfId="3" applyNumberFormat="1" applyFont="1" applyFill="1" applyBorder="1" applyAlignment="1" applyProtection="1">
      <alignment horizontal="center" vertical="center"/>
      <protection locked="0"/>
    </xf>
    <xf numFmtId="178" fontId="0" fillId="16" borderId="15" xfId="3" applyNumberFormat="1" applyFont="1" applyFill="1" applyBorder="1" applyAlignment="1" applyProtection="1">
      <alignment horizontal="center" vertical="center"/>
      <protection locked="0"/>
    </xf>
    <xf numFmtId="178" fontId="0" fillId="16" borderId="21" xfId="3" applyNumberFormat="1" applyFont="1" applyFill="1" applyBorder="1" applyAlignment="1" applyProtection="1">
      <alignment horizontal="center" vertical="center"/>
      <protection locked="0"/>
    </xf>
    <xf numFmtId="177" fontId="0" fillId="16" borderId="15" xfId="0" applyNumberFormat="1" applyFill="1" applyBorder="1" applyAlignment="1">
      <alignment horizontal="center"/>
    </xf>
    <xf numFmtId="177" fontId="0" fillId="16" borderId="22" xfId="0" applyNumberFormat="1" applyFill="1" applyBorder="1" applyAlignment="1">
      <alignment horizontal="center"/>
    </xf>
    <xf numFmtId="0" fontId="22" fillId="16" borderId="7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vertical="center"/>
    </xf>
    <xf numFmtId="172" fontId="0" fillId="16" borderId="15" xfId="3" applyNumberFormat="1" applyFont="1" applyFill="1" applyBorder="1" applyAlignment="1" applyProtection="1">
      <alignment horizontal="center" vertical="center"/>
    </xf>
    <xf numFmtId="0" fontId="22" fillId="16" borderId="10" xfId="0" applyFont="1" applyFill="1" applyBorder="1" applyAlignment="1">
      <alignment horizontal="center" vertical="center"/>
    </xf>
    <xf numFmtId="0" fontId="29" fillId="16" borderId="1" xfId="3" applyNumberFormat="1" applyFont="1" applyFill="1" applyBorder="1" applyAlignment="1" applyProtection="1">
      <alignment horizontal="center" vertical="center"/>
    </xf>
    <xf numFmtId="0" fontId="82" fillId="0" borderId="35" xfId="1" applyNumberFormat="1" applyFont="1" applyBorder="1"/>
    <xf numFmtId="0" fontId="82" fillId="0" borderId="35" xfId="1" applyNumberFormat="1" applyFont="1" applyBorder="1" applyAlignment="1">
      <alignment horizontal="center"/>
    </xf>
    <xf numFmtId="182" fontId="2" fillId="0" borderId="35" xfId="1" applyNumberFormat="1" applyFont="1" applyBorder="1"/>
    <xf numFmtId="0" fontId="2" fillId="0" borderId="35" xfId="1" applyNumberFormat="1" applyFont="1" applyBorder="1"/>
    <xf numFmtId="0" fontId="30" fillId="0" borderId="35" xfId="1" applyNumberFormat="1" applyBorder="1" applyAlignment="1">
      <alignment horizontal="center"/>
    </xf>
    <xf numFmtId="0" fontId="30" fillId="11" borderId="35" xfId="1" applyNumberFormat="1" applyFill="1" applyBorder="1" applyAlignment="1">
      <alignment horizontal="center"/>
    </xf>
    <xf numFmtId="0" fontId="2" fillId="11" borderId="35" xfId="1" applyNumberFormat="1" applyFont="1" applyFill="1" applyBorder="1" applyAlignment="1">
      <alignment horizontal="center"/>
    </xf>
    <xf numFmtId="169" fontId="2" fillId="0" borderId="35" xfId="1" applyFont="1" applyBorder="1"/>
    <xf numFmtId="169" fontId="30" fillId="0" borderId="35" xfId="1" applyBorder="1" applyAlignment="1">
      <alignment horizontal="center"/>
    </xf>
    <xf numFmtId="182" fontId="52" fillId="0" borderId="35" xfId="1" applyNumberFormat="1" applyFont="1" applyBorder="1"/>
    <xf numFmtId="0" fontId="29" fillId="0" borderId="35" xfId="2" applyBorder="1" applyAlignment="1">
      <alignment horizontal="center"/>
    </xf>
    <xf numFmtId="0" fontId="2" fillId="0" borderId="35" xfId="1" applyNumberFormat="1" applyFont="1" applyBorder="1" applyAlignment="1">
      <alignment horizontal="center"/>
    </xf>
    <xf numFmtId="169" fontId="30" fillId="11" borderId="35" xfId="1" applyFill="1" applyBorder="1" applyAlignment="1">
      <alignment horizontal="center"/>
    </xf>
    <xf numFmtId="0" fontId="29" fillId="0" borderId="35" xfId="2" applyBorder="1"/>
    <xf numFmtId="0" fontId="30" fillId="0" borderId="35" xfId="1" applyNumberFormat="1" applyBorder="1"/>
    <xf numFmtId="0" fontId="0" fillId="0" borderId="35" xfId="2" quotePrefix="1" applyFont="1" applyBorder="1"/>
    <xf numFmtId="0" fontId="83" fillId="0" borderId="35" xfId="1" applyNumberFormat="1" applyFont="1" applyBorder="1" applyAlignment="1">
      <alignment horizontal="center"/>
    </xf>
    <xf numFmtId="169" fontId="1" fillId="0" borderId="0" xfId="1" applyFont="1"/>
    <xf numFmtId="0" fontId="30" fillId="0" borderId="0" xfId="1" applyNumberFormat="1" applyAlignment="1">
      <alignment horizontal="center"/>
    </xf>
    <xf numFmtId="169" fontId="34" fillId="0" borderId="24" xfId="0" applyNumberFormat="1" applyFont="1" applyBorder="1" applyAlignment="1">
      <alignment horizontal="center" vertical="center"/>
    </xf>
    <xf numFmtId="169" fontId="34" fillId="0" borderId="10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0" fillId="0" borderId="6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169" fontId="22" fillId="0" borderId="2" xfId="0" applyNumberFormat="1" applyFont="1" applyBorder="1" applyAlignment="1">
      <alignment horizontal="center" vertical="center"/>
    </xf>
    <xf numFmtId="169" fontId="22" fillId="0" borderId="3" xfId="0" applyNumberFormat="1" applyFont="1" applyBorder="1" applyAlignment="1">
      <alignment horizontal="center" vertical="center"/>
    </xf>
    <xf numFmtId="169" fontId="22" fillId="0" borderId="4" xfId="0" applyNumberFormat="1" applyFont="1" applyBorder="1" applyAlignment="1">
      <alignment horizontal="center" vertical="center"/>
    </xf>
    <xf numFmtId="169" fontId="22" fillId="8" borderId="29" xfId="0" applyNumberFormat="1" applyFont="1" applyFill="1" applyBorder="1" applyAlignment="1">
      <alignment horizontal="center" vertical="center"/>
    </xf>
    <xf numFmtId="169" fontId="22" fillId="8" borderId="0" xfId="0" applyNumberFormat="1" applyFont="1" applyFill="1" applyAlignment="1">
      <alignment horizontal="center" vertical="center"/>
    </xf>
    <xf numFmtId="169" fontId="22" fillId="8" borderId="25" xfId="0" applyNumberFormat="1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7" xfId="0" applyFont="1" applyBorder="1" applyAlignment="1" applyProtection="1">
      <alignment horizontal="left" vertical="center"/>
      <protection locked="0"/>
    </xf>
    <xf numFmtId="169" fontId="22" fillId="0" borderId="8" xfId="0" applyNumberFormat="1" applyFont="1" applyBorder="1" applyAlignment="1">
      <alignment horizontal="center" vertical="center"/>
    </xf>
    <xf numFmtId="169" fontId="22" fillId="0" borderId="9" xfId="0" applyNumberFormat="1" applyFont="1" applyBorder="1" applyAlignment="1">
      <alignment horizontal="center" vertical="center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16" xfId="0" applyFont="1" applyBorder="1" applyAlignment="1" applyProtection="1">
      <alignment horizontal="left" vertical="center"/>
      <protection locked="0"/>
    </xf>
    <xf numFmtId="0" fontId="42" fillId="0" borderId="17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2" fillId="0" borderId="31" xfId="0" applyFont="1" applyBorder="1" applyAlignment="1" applyProtection="1">
      <alignment horizontal="left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49" fontId="22" fillId="0" borderId="2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2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29" fillId="0" borderId="73" xfId="12" applyNumberFormat="1" applyBorder="1" applyAlignment="1" applyProtection="1">
      <alignment horizontal="left" vertical="center"/>
      <protection locked="0"/>
    </xf>
    <xf numFmtId="0" fontId="29" fillId="0" borderId="74" xfId="12" applyNumberFormat="1" applyBorder="1" applyAlignment="1" applyProtection="1">
      <alignment horizontal="left" vertical="center"/>
      <protection locked="0"/>
    </xf>
    <xf numFmtId="0" fontId="29" fillId="0" borderId="75" xfId="12" applyNumberFormat="1" applyBorder="1" applyAlignment="1" applyProtection="1">
      <alignment horizontal="left" vertical="center"/>
      <protection locked="0"/>
    </xf>
    <xf numFmtId="0" fontId="22" fillId="16" borderId="8" xfId="0" applyFont="1" applyFill="1" applyBorder="1" applyAlignment="1">
      <alignment horizontal="center" vertical="center"/>
    </xf>
    <xf numFmtId="0" fontId="22" fillId="16" borderId="9" xfId="0" applyFont="1" applyFill="1" applyBorder="1" applyAlignment="1">
      <alignment horizontal="center" vertical="center"/>
    </xf>
    <xf numFmtId="0" fontId="29" fillId="0" borderId="67" xfId="16" applyNumberFormat="1" applyBorder="1" applyAlignment="1" applyProtection="1">
      <alignment horizontal="left" vertical="center"/>
      <protection locked="0"/>
    </xf>
    <xf numFmtId="0" fontId="29" fillId="0" borderId="68" xfId="16" applyNumberFormat="1" applyBorder="1" applyAlignment="1" applyProtection="1">
      <alignment horizontal="left" vertical="center"/>
      <protection locked="0"/>
    </xf>
    <xf numFmtId="0" fontId="29" fillId="0" borderId="69" xfId="16" applyNumberFormat="1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0" fillId="0" borderId="83" xfId="0" applyBorder="1" applyAlignment="1" applyProtection="1">
      <alignment horizontal="left" vertical="center"/>
      <protection locked="0"/>
    </xf>
    <xf numFmtId="14" fontId="22" fillId="0" borderId="85" xfId="0" applyNumberFormat="1" applyFont="1" applyBorder="1" applyAlignment="1">
      <alignment horizontal="center" vertical="center"/>
    </xf>
    <xf numFmtId="14" fontId="22" fillId="0" borderId="86" xfId="0" applyNumberFormat="1" applyFont="1" applyBorder="1" applyAlignment="1">
      <alignment horizontal="center" vertical="center"/>
    </xf>
    <xf numFmtId="14" fontId="22" fillId="0" borderId="87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7" xfId="0" applyNumberFormat="1" applyFont="1" applyBorder="1" applyAlignment="1">
      <alignment horizontal="center" vertical="center"/>
    </xf>
    <xf numFmtId="169" fontId="56" fillId="16" borderId="85" xfId="0" applyNumberFormat="1" applyFont="1" applyFill="1" applyBorder="1" applyAlignment="1">
      <alignment horizontal="left" vertical="center"/>
    </xf>
    <xf numFmtId="169" fontId="56" fillId="16" borderId="86" xfId="0" applyNumberFormat="1" applyFont="1" applyFill="1" applyBorder="1" applyAlignment="1">
      <alignment horizontal="left" vertical="center"/>
    </xf>
    <xf numFmtId="169" fontId="56" fillId="16" borderId="87" xfId="0" applyNumberFormat="1" applyFont="1" applyFill="1" applyBorder="1" applyAlignment="1">
      <alignment horizontal="left" vertical="center"/>
    </xf>
    <xf numFmtId="169" fontId="22" fillId="16" borderId="85" xfId="0" applyNumberFormat="1" applyFont="1" applyFill="1" applyBorder="1" applyAlignment="1">
      <alignment horizontal="center" vertical="center"/>
    </xf>
    <xf numFmtId="169" fontId="22" fillId="16" borderId="87" xfId="0" applyNumberFormat="1" applyFont="1" applyFill="1" applyBorder="1" applyAlignment="1">
      <alignment horizontal="center" vertical="center"/>
    </xf>
    <xf numFmtId="0" fontId="57" fillId="8" borderId="0" xfId="0" applyFont="1" applyFill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1" fillId="0" borderId="115" xfId="0" applyFont="1" applyBorder="1" applyAlignment="1" applyProtection="1">
      <alignment horizontal="left"/>
      <protection locked="0"/>
    </xf>
    <xf numFmtId="0" fontId="11" fillId="0" borderId="116" xfId="0" applyFont="1" applyBorder="1" applyAlignment="1" applyProtection="1">
      <alignment horizontal="left"/>
      <protection locked="0"/>
    </xf>
    <xf numFmtId="0" fontId="11" fillId="0" borderId="117" xfId="0" applyFont="1" applyBorder="1" applyAlignment="1" applyProtection="1">
      <alignment horizontal="left"/>
      <protection locked="0"/>
    </xf>
    <xf numFmtId="0" fontId="11" fillId="0" borderId="103" xfId="0" applyFont="1" applyBorder="1" applyAlignment="1" applyProtection="1">
      <alignment horizontal="left"/>
      <protection locked="0"/>
    </xf>
    <xf numFmtId="0" fontId="11" fillId="0" borderId="104" xfId="0" applyFont="1" applyBorder="1" applyAlignment="1" applyProtection="1">
      <alignment horizontal="left"/>
      <protection locked="0"/>
    </xf>
    <xf numFmtId="0" fontId="11" fillId="0" borderId="112" xfId="0" applyFont="1" applyBorder="1" applyAlignment="1" applyProtection="1">
      <alignment horizontal="left"/>
      <protection locked="0"/>
    </xf>
    <xf numFmtId="0" fontId="12" fillId="0" borderId="9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8" xfId="0" applyFont="1" applyBorder="1" applyAlignment="1">
      <alignment horizontal="center"/>
    </xf>
    <xf numFmtId="0" fontId="12" fillId="0" borderId="9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16" borderId="99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1" fillId="0" borderId="33" xfId="0" applyFont="1" applyBorder="1" applyAlignment="1" applyProtection="1">
      <alignment horizontal="left"/>
      <protection locked="0"/>
    </xf>
    <xf numFmtId="0" fontId="11" fillId="0" borderId="34" xfId="0" applyFont="1" applyBorder="1" applyAlignment="1" applyProtection="1">
      <alignment horizontal="left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97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98" xfId="0" applyFont="1" applyBorder="1" applyAlignment="1" applyProtection="1">
      <alignment horizontal="left"/>
      <protection locked="0"/>
    </xf>
    <xf numFmtId="0" fontId="12" fillId="20" borderId="85" xfId="0" applyFont="1" applyFill="1" applyBorder="1" applyAlignment="1">
      <alignment horizontal="left" vertical="center"/>
    </xf>
    <xf numFmtId="0" fontId="12" fillId="20" borderId="106" xfId="0" applyFont="1" applyFill="1" applyBorder="1" applyAlignment="1">
      <alignment horizontal="left" vertical="center"/>
    </xf>
    <xf numFmtId="0" fontId="12" fillId="20" borderId="101" xfId="0" applyFont="1" applyFill="1" applyBorder="1" applyAlignment="1">
      <alignment horizontal="left" vertical="center"/>
    </xf>
    <xf numFmtId="0" fontId="11" fillId="0" borderId="85" xfId="0" applyFont="1" applyBorder="1" applyAlignment="1" applyProtection="1">
      <alignment horizontal="right"/>
      <protection locked="0"/>
    </xf>
    <xf numFmtId="0" fontId="11" fillId="0" borderId="106" xfId="0" applyFont="1" applyBorder="1" applyAlignment="1" applyProtection="1">
      <alignment horizontal="right"/>
      <protection locked="0"/>
    </xf>
    <xf numFmtId="0" fontId="11" fillId="0" borderId="101" xfId="0" applyFont="1" applyBorder="1" applyAlignment="1" applyProtection="1">
      <alignment horizontal="right"/>
      <protection locked="0"/>
    </xf>
    <xf numFmtId="0" fontId="12" fillId="20" borderId="85" xfId="0" applyFont="1" applyFill="1" applyBorder="1" applyAlignment="1">
      <alignment vertical="center"/>
    </xf>
    <xf numFmtId="0" fontId="12" fillId="20" borderId="106" xfId="0" applyFont="1" applyFill="1" applyBorder="1" applyAlignment="1">
      <alignment vertical="center"/>
    </xf>
    <xf numFmtId="169" fontId="28" fillId="0" borderId="24" xfId="0" applyNumberFormat="1" applyFont="1" applyBorder="1" applyAlignment="1">
      <alignment horizontal="center" vertical="center"/>
    </xf>
    <xf numFmtId="169" fontId="28" fillId="0" borderId="10" xfId="0" applyNumberFormat="1" applyFont="1" applyBorder="1" applyAlignment="1">
      <alignment horizontal="center" vertical="center"/>
    </xf>
    <xf numFmtId="0" fontId="12" fillId="11" borderId="103" xfId="0" applyFont="1" applyFill="1" applyBorder="1" applyAlignment="1">
      <alignment horizontal="left"/>
    </xf>
    <xf numFmtId="0" fontId="12" fillId="11" borderId="104" xfId="0" applyFont="1" applyFill="1" applyBorder="1" applyAlignment="1">
      <alignment horizontal="left"/>
    </xf>
    <xf numFmtId="0" fontId="12" fillId="0" borderId="9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 wrapText="1"/>
    </xf>
    <xf numFmtId="0" fontId="19" fillId="0" borderId="106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22" fillId="20" borderId="97" xfId="0" applyFont="1" applyFill="1" applyBorder="1" applyAlignment="1">
      <alignment horizontal="left" vertical="center"/>
    </xf>
    <xf numFmtId="0" fontId="22" fillId="20" borderId="3" xfId="0" applyFont="1" applyFill="1" applyBorder="1" applyAlignment="1">
      <alignment horizontal="left" vertical="center"/>
    </xf>
    <xf numFmtId="0" fontId="22" fillId="20" borderId="98" xfId="0" applyFont="1" applyFill="1" applyBorder="1" applyAlignment="1">
      <alignment horizontal="left" vertical="center"/>
    </xf>
    <xf numFmtId="0" fontId="11" fillId="0" borderId="103" xfId="0" applyFont="1" applyBorder="1" applyAlignment="1" applyProtection="1">
      <alignment horizontal="center"/>
      <protection locked="0"/>
    </xf>
    <xf numFmtId="0" fontId="11" fillId="0" borderId="104" xfId="0" applyFont="1" applyBorder="1" applyAlignment="1" applyProtection="1">
      <alignment horizontal="center"/>
      <protection locked="0"/>
    </xf>
    <xf numFmtId="0" fontId="11" fillId="0" borderId="112" xfId="0" applyFont="1" applyBorder="1" applyAlignment="1" applyProtection="1">
      <alignment horizontal="center"/>
      <protection locked="0"/>
    </xf>
    <xf numFmtId="0" fontId="11" fillId="0" borderId="109" xfId="0" applyFont="1" applyBorder="1" applyAlignment="1" applyProtection="1">
      <alignment horizontal="left"/>
      <protection locked="0"/>
    </xf>
    <xf numFmtId="0" fontId="11" fillId="0" borderId="110" xfId="0" applyFont="1" applyBorder="1" applyAlignment="1" applyProtection="1">
      <alignment horizontal="left"/>
      <protection locked="0"/>
    </xf>
    <xf numFmtId="0" fontId="11" fillId="0" borderId="111" xfId="0" applyFont="1" applyBorder="1" applyAlignment="1" applyProtection="1">
      <alignment horizontal="left"/>
      <protection locked="0"/>
    </xf>
    <xf numFmtId="0" fontId="27" fillId="4" borderId="0" xfId="0" applyFont="1" applyFill="1" applyAlignment="1">
      <alignment horizontal="center" vertical="top"/>
    </xf>
    <xf numFmtId="0" fontId="11" fillId="0" borderId="103" xfId="0" applyFont="1" applyBorder="1" applyProtection="1">
      <protection locked="0"/>
    </xf>
    <xf numFmtId="0" fontId="11" fillId="0" borderId="104" xfId="0" applyFont="1" applyBorder="1" applyProtection="1">
      <protection locked="0"/>
    </xf>
    <xf numFmtId="0" fontId="11" fillId="0" borderId="112" xfId="0" applyFont="1" applyBorder="1" applyProtection="1">
      <protection locked="0"/>
    </xf>
    <xf numFmtId="0" fontId="73" fillId="0" borderId="85" xfId="0" applyFont="1" applyBorder="1" applyAlignment="1">
      <alignment horizontal="center" vertical="center" wrapText="1"/>
    </xf>
    <xf numFmtId="0" fontId="73" fillId="0" borderId="106" xfId="0" applyFont="1" applyBorder="1" applyAlignment="1">
      <alignment horizontal="center" vertical="center"/>
    </xf>
    <xf numFmtId="0" fontId="73" fillId="0" borderId="10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9" fontId="18" fillId="0" borderId="24" xfId="0" applyNumberFormat="1" applyFont="1" applyBorder="1" applyAlignment="1">
      <alignment horizontal="center" vertical="center"/>
    </xf>
    <xf numFmtId="169" fontId="18" fillId="0" borderId="11" xfId="0" applyNumberFormat="1" applyFont="1" applyBorder="1" applyAlignment="1">
      <alignment horizontal="center" vertical="center"/>
    </xf>
    <xf numFmtId="169" fontId="18" fillId="0" borderId="10" xfId="0" applyNumberFormat="1" applyFont="1" applyBorder="1" applyAlignment="1">
      <alignment horizontal="center" vertical="center"/>
    </xf>
    <xf numFmtId="0" fontId="11" fillId="0" borderId="113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114" xfId="0" applyFont="1" applyBorder="1" applyAlignment="1" applyProtection="1">
      <alignment horizontal="left"/>
      <protection locked="0"/>
    </xf>
    <xf numFmtId="0" fontId="11" fillId="0" borderId="20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42" fillId="0" borderId="85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center" vertical="center" wrapText="1"/>
    </xf>
    <xf numFmtId="0" fontId="42" fillId="0" borderId="87" xfId="0" applyFont="1" applyBorder="1" applyAlignment="1">
      <alignment horizontal="center" vertical="center" wrapText="1"/>
    </xf>
    <xf numFmtId="0" fontId="12" fillId="20" borderId="24" xfId="0" applyFont="1" applyFill="1" applyBorder="1" applyAlignment="1">
      <alignment horizontal="left" vertical="center"/>
    </xf>
    <xf numFmtId="0" fontId="12" fillId="20" borderId="11" xfId="0" applyFont="1" applyFill="1" applyBorder="1" applyAlignment="1">
      <alignment horizontal="left" vertical="center"/>
    </xf>
    <xf numFmtId="0" fontId="12" fillId="20" borderId="10" xfId="0" applyFont="1" applyFill="1" applyBorder="1" applyAlignment="1">
      <alignment horizontal="left" vertical="center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30" xfId="0" applyFont="1" applyBorder="1" applyAlignment="1" applyProtection="1">
      <alignment horizontal="left"/>
      <protection locked="0"/>
    </xf>
    <xf numFmtId="0" fontId="11" fillId="0" borderId="31" xfId="0" applyFont="1" applyBorder="1" applyAlignment="1" applyProtection="1">
      <alignment horizontal="left"/>
      <protection locked="0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 applyProtection="1">
      <alignment horizontal="left"/>
      <protection locked="0"/>
    </xf>
    <xf numFmtId="0" fontId="11" fillId="0" borderId="89" xfId="0" applyFont="1" applyBorder="1" applyAlignment="1" applyProtection="1">
      <alignment horizontal="left"/>
      <protection locked="0"/>
    </xf>
    <xf numFmtId="0" fontId="11" fillId="0" borderId="90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right"/>
      <protection locked="0"/>
    </xf>
    <xf numFmtId="0" fontId="11" fillId="0" borderId="1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right"/>
      <protection locked="0"/>
    </xf>
    <xf numFmtId="0" fontId="11" fillId="0" borderId="32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22" fillId="20" borderId="24" xfId="0" applyFont="1" applyFill="1" applyBorder="1" applyAlignment="1">
      <alignment horizontal="left" vertical="center"/>
    </xf>
    <xf numFmtId="0" fontId="22" fillId="20" borderId="11" xfId="0" applyFont="1" applyFill="1" applyBorder="1" applyAlignment="1">
      <alignment horizontal="left" vertical="center"/>
    </xf>
    <xf numFmtId="0" fontId="22" fillId="20" borderId="10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1" fillId="0" borderId="19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167" fontId="32" fillId="8" borderId="3" xfId="2" applyNumberFormat="1" applyFont="1" applyFill="1" applyBorder="1" applyAlignment="1">
      <alignment horizontal="center"/>
    </xf>
    <xf numFmtId="167" fontId="35" fillId="8" borderId="0" xfId="2" applyNumberFormat="1" applyFont="1" applyFill="1" applyAlignment="1">
      <alignment horizontal="center" vertical="center"/>
    </xf>
    <xf numFmtId="49" fontId="36" fillId="0" borderId="16" xfId="2" applyNumberFormat="1" applyFont="1" applyBorder="1" applyAlignment="1" applyProtection="1">
      <alignment horizontal="center" vertical="center"/>
      <protection locked="0"/>
    </xf>
    <xf numFmtId="49" fontId="36" fillId="0" borderId="44" xfId="2" applyNumberFormat="1" applyFont="1" applyBorder="1" applyAlignment="1" applyProtection="1">
      <alignment horizontal="center" vertical="center"/>
      <protection locked="0"/>
    </xf>
    <xf numFmtId="49" fontId="36" fillId="0" borderId="23" xfId="2" applyNumberFormat="1" applyFont="1" applyBorder="1" applyAlignment="1" applyProtection="1">
      <alignment horizontal="center" vertical="center"/>
      <protection locked="0"/>
    </xf>
    <xf numFmtId="49" fontId="36" fillId="0" borderId="37" xfId="2" applyNumberFormat="1" applyFont="1" applyBorder="1" applyAlignment="1" applyProtection="1">
      <alignment horizontal="center" vertical="center"/>
      <protection locked="0"/>
    </xf>
    <xf numFmtId="167" fontId="32" fillId="8" borderId="6" xfId="2" applyNumberFormat="1" applyFont="1" applyFill="1" applyBorder="1" applyAlignment="1">
      <alignment horizontal="center"/>
    </xf>
    <xf numFmtId="49" fontId="39" fillId="8" borderId="6" xfId="2" applyNumberFormat="1" applyFont="1" applyFill="1" applyBorder="1" applyAlignment="1">
      <alignment horizontal="center"/>
    </xf>
    <xf numFmtId="0" fontId="39" fillId="8" borderId="6" xfId="2" applyFont="1" applyFill="1" applyBorder="1" applyAlignment="1">
      <alignment horizontal="center"/>
    </xf>
    <xf numFmtId="169" fontId="34" fillId="0" borderId="5" xfId="2" quotePrefix="1" applyNumberFormat="1" applyFont="1" applyBorder="1" applyAlignment="1">
      <alignment horizontal="center" vertical="center"/>
    </xf>
    <xf numFmtId="169" fontId="34" fillId="0" borderId="6" xfId="2" applyNumberFormat="1" applyFont="1" applyBorder="1" applyAlignment="1">
      <alignment horizontal="center" vertical="center"/>
    </xf>
    <xf numFmtId="2" fontId="63" fillId="0" borderId="8" xfId="19" applyNumberFormat="1" applyFont="1" applyBorder="1" applyAlignment="1">
      <alignment horizontal="center" vertical="center"/>
    </xf>
    <xf numFmtId="2" fontId="63" fillId="0" borderId="26" xfId="19" applyNumberFormat="1" applyFont="1" applyBorder="1" applyAlignment="1">
      <alignment horizontal="center" vertical="center"/>
    </xf>
    <xf numFmtId="2" fontId="63" fillId="0" borderId="9" xfId="19" applyNumberFormat="1" applyFont="1" applyBorder="1" applyAlignment="1">
      <alignment horizontal="center" vertical="center"/>
    </xf>
    <xf numFmtId="0" fontId="43" fillId="0" borderId="38" xfId="19" applyFont="1" applyBorder="1" applyAlignment="1">
      <alignment horizontal="center" vertical="center" textRotation="90"/>
    </xf>
    <xf numFmtId="0" fontId="43" fillId="0" borderId="54" xfId="19" applyFont="1" applyBorder="1" applyAlignment="1">
      <alignment horizontal="center" vertical="center" textRotation="90"/>
    </xf>
    <xf numFmtId="0" fontId="43" fillId="0" borderId="62" xfId="19" applyFont="1" applyBorder="1" applyAlignment="1">
      <alignment horizontal="center" vertical="center" textRotation="90"/>
    </xf>
    <xf numFmtId="173" fontId="32" fillId="0" borderId="120" xfId="19" applyNumberFormat="1" applyFont="1" applyBorder="1" applyAlignment="1">
      <alignment horizontal="center" vertical="center" textRotation="90" wrapText="1"/>
    </xf>
    <xf numFmtId="173" fontId="32" fillId="0" borderId="54" xfId="19" applyNumberFormat="1" applyFont="1" applyBorder="1" applyAlignment="1">
      <alignment horizontal="center" vertical="center" textRotation="90" wrapText="1"/>
    </xf>
    <xf numFmtId="173" fontId="32" fillId="0" borderId="57" xfId="19" applyNumberFormat="1" applyFont="1" applyBorder="1" applyAlignment="1">
      <alignment horizontal="center" vertical="center" textRotation="90" wrapText="1"/>
    </xf>
    <xf numFmtId="0" fontId="43" fillId="0" borderId="0" xfId="19" applyFont="1" applyAlignment="1">
      <alignment horizontal="center"/>
    </xf>
    <xf numFmtId="0" fontId="43" fillId="0" borderId="25" xfId="19" applyFont="1" applyBorder="1" applyAlignment="1">
      <alignment horizontal="center"/>
    </xf>
    <xf numFmtId="0" fontId="43" fillId="0" borderId="6" xfId="19" applyFont="1" applyBorder="1" applyAlignment="1">
      <alignment horizontal="center"/>
    </xf>
    <xf numFmtId="0" fontId="43" fillId="0" borderId="7" xfId="19" applyFont="1" applyBorder="1" applyAlignment="1">
      <alignment horizontal="center"/>
    </xf>
    <xf numFmtId="0" fontId="61" fillId="11" borderId="85" xfId="19" applyFont="1" applyFill="1" applyBorder="1" applyAlignment="1">
      <alignment horizontal="center" vertical="center"/>
    </xf>
    <xf numFmtId="0" fontId="61" fillId="11" borderId="86" xfId="19" applyFont="1" applyFill="1" applyBorder="1" applyAlignment="1">
      <alignment horizontal="center" vertical="center"/>
    </xf>
    <xf numFmtId="167" fontId="34" fillId="0" borderId="85" xfId="19" quotePrefix="1" applyNumberFormat="1" applyFont="1" applyBorder="1" applyAlignment="1">
      <alignment horizontal="center" vertical="center"/>
    </xf>
    <xf numFmtId="167" fontId="34" fillId="0" borderId="86" xfId="19" quotePrefix="1" applyNumberFormat="1" applyFont="1" applyBorder="1" applyAlignment="1">
      <alignment horizontal="center" vertical="center"/>
    </xf>
    <xf numFmtId="167" fontId="34" fillId="0" borderId="0" xfId="19" applyNumberFormat="1" applyFont="1" applyAlignment="1">
      <alignment horizontal="center" vertical="center"/>
    </xf>
    <xf numFmtId="0" fontId="62" fillId="0" borderId="38" xfId="19" applyFont="1" applyBorder="1" applyAlignment="1">
      <alignment horizontal="center" vertical="center" textRotation="90" wrapText="1"/>
    </xf>
    <xf numFmtId="0" fontId="62" fillId="0" borderId="54" xfId="19" applyFont="1" applyBorder="1" applyAlignment="1">
      <alignment horizontal="center" vertical="center" textRotation="90" wrapText="1"/>
    </xf>
    <xf numFmtId="0" fontId="62" fillId="0" borderId="57" xfId="19" applyFont="1" applyBorder="1" applyAlignment="1">
      <alignment horizontal="center" vertical="center" textRotation="90" wrapText="1"/>
    </xf>
    <xf numFmtId="0" fontId="32" fillId="0" borderId="35" xfId="19" applyFont="1" applyBorder="1" applyAlignment="1">
      <alignment horizontal="center" vertical="center" textRotation="90" wrapText="1"/>
    </xf>
    <xf numFmtId="0" fontId="32" fillId="0" borderId="38" xfId="19" applyFont="1" applyBorder="1" applyAlignment="1">
      <alignment horizontal="center" vertical="center" textRotation="90" wrapText="1"/>
    </xf>
    <xf numFmtId="167" fontId="45" fillId="0" borderId="47" xfId="19" applyNumberFormat="1" applyFont="1" applyBorder="1" applyAlignment="1">
      <alignment horizontal="center" vertical="center" textRotation="90" wrapText="1"/>
    </xf>
    <xf numFmtId="167" fontId="45" fillId="0" borderId="91" xfId="19" applyNumberFormat="1" applyFont="1" applyBorder="1" applyAlignment="1">
      <alignment horizontal="center" vertical="center" textRotation="90" wrapText="1"/>
    </xf>
    <xf numFmtId="167" fontId="45" fillId="0" borderId="96" xfId="19" applyNumberFormat="1" applyFont="1" applyBorder="1" applyAlignment="1">
      <alignment horizontal="center" vertical="center" textRotation="90" wrapText="1"/>
    </xf>
    <xf numFmtId="2" fontId="43" fillId="0" borderId="35" xfId="19" applyNumberFormat="1" applyFont="1" applyBorder="1" applyAlignment="1">
      <alignment horizontal="left" vertical="center" textRotation="90" wrapText="1"/>
    </xf>
    <xf numFmtId="0" fontId="74" fillId="8" borderId="95" xfId="19" applyFont="1" applyFill="1" applyBorder="1" applyAlignment="1" applyProtection="1">
      <alignment horizontal="center" vertical="center" wrapText="1"/>
      <protection locked="0"/>
    </xf>
    <xf numFmtId="0" fontId="74" fillId="8" borderId="92" xfId="19" applyFont="1" applyFill="1" applyBorder="1" applyAlignment="1" applyProtection="1">
      <alignment horizontal="center" vertical="center" wrapText="1"/>
      <protection locked="0"/>
    </xf>
    <xf numFmtId="0" fontId="74" fillId="8" borderId="93" xfId="19" applyFont="1" applyFill="1" applyBorder="1" applyAlignment="1" applyProtection="1">
      <alignment horizontal="center" vertical="center" wrapText="1"/>
      <protection locked="0"/>
    </xf>
    <xf numFmtId="0" fontId="32" fillId="0" borderId="45" xfId="19" applyFont="1" applyBorder="1" applyAlignment="1" applyProtection="1">
      <alignment horizontal="center" vertical="center" wrapText="1"/>
      <protection locked="0"/>
    </xf>
    <xf numFmtId="0" fontId="32" fillId="0" borderId="35" xfId="19" applyFont="1" applyBorder="1" applyAlignment="1" applyProtection="1">
      <alignment horizontal="center" vertical="center" wrapText="1"/>
      <protection locked="0"/>
    </xf>
    <xf numFmtId="0" fontId="32" fillId="0" borderId="46" xfId="19" applyFont="1" applyBorder="1" applyAlignment="1" applyProtection="1">
      <alignment horizontal="center" vertical="center" wrapText="1"/>
      <protection locked="0"/>
    </xf>
    <xf numFmtId="0" fontId="36" fillId="0" borderId="77" xfId="19" applyFont="1" applyBorder="1" applyAlignment="1" applyProtection="1">
      <alignment horizontal="center" vertical="center" wrapText="1"/>
      <protection locked="0"/>
    </xf>
    <xf numFmtId="0" fontId="36" fillId="0" borderId="78" xfId="19" applyFont="1" applyBorder="1" applyAlignment="1" applyProtection="1">
      <alignment horizontal="center" vertical="center" wrapText="1"/>
      <protection locked="0"/>
    </xf>
    <xf numFmtId="0" fontId="36" fillId="0" borderId="79" xfId="19" applyFont="1" applyBorder="1" applyAlignment="1" applyProtection="1">
      <alignment horizontal="center" vertical="center" wrapText="1"/>
      <protection locked="0"/>
    </xf>
    <xf numFmtId="0" fontId="32" fillId="11" borderId="89" xfId="19" applyFont="1" applyFill="1" applyBorder="1" applyAlignment="1" applyProtection="1">
      <alignment horizontal="center" vertical="center" wrapText="1"/>
      <protection locked="0"/>
    </xf>
    <xf numFmtId="0" fontId="32" fillId="11" borderId="90" xfId="19" applyFont="1" applyFill="1" applyBorder="1" applyAlignment="1" applyProtection="1">
      <alignment horizontal="center" vertical="center" wrapText="1"/>
      <protection locked="0"/>
    </xf>
    <xf numFmtId="0" fontId="36" fillId="0" borderId="41" xfId="19" applyFont="1" applyBorder="1" applyAlignment="1" applyProtection="1">
      <alignment horizontal="center" vertical="center" wrapText="1"/>
      <protection locked="0"/>
    </xf>
    <xf numFmtId="0" fontId="36" fillId="0" borderId="92" xfId="19" applyFont="1" applyBorder="1" applyAlignment="1" applyProtection="1">
      <alignment horizontal="center" vertical="center" wrapText="1"/>
      <protection locked="0"/>
    </xf>
    <xf numFmtId="0" fontId="36" fillId="0" borderId="93" xfId="19" applyFont="1" applyBorder="1" applyAlignment="1" applyProtection="1">
      <alignment horizontal="center" vertical="center" wrapText="1"/>
      <protection locked="0"/>
    </xf>
    <xf numFmtId="0" fontId="32" fillId="0" borderId="44" xfId="19" applyFont="1" applyBorder="1" applyAlignment="1" applyProtection="1">
      <alignment horizontal="center" vertical="center" wrapText="1"/>
      <protection locked="0"/>
    </xf>
    <xf numFmtId="2" fontId="76" fillId="0" borderId="44" xfId="19" applyNumberFormat="1" applyFont="1" applyBorder="1" applyAlignment="1">
      <alignment horizontal="center" vertical="center"/>
    </xf>
    <xf numFmtId="0" fontId="32" fillId="0" borderId="54" xfId="19" applyFont="1" applyBorder="1" applyAlignment="1">
      <alignment horizontal="center" vertical="center" textRotation="90" wrapText="1"/>
    </xf>
    <xf numFmtId="0" fontId="32" fillId="0" borderId="62" xfId="19" applyFont="1" applyBorder="1" applyAlignment="1">
      <alignment horizontal="center" vertical="center" textRotation="90" wrapText="1"/>
    </xf>
    <xf numFmtId="0" fontId="32" fillId="0" borderId="77" xfId="19" applyFont="1" applyBorder="1" applyAlignment="1" applyProtection="1">
      <alignment horizontal="center" vertical="center" wrapText="1"/>
      <protection locked="0"/>
    </xf>
    <xf numFmtId="0" fontId="32" fillId="0" borderId="78" xfId="19" applyFont="1" applyBorder="1" applyAlignment="1" applyProtection="1">
      <alignment horizontal="center" vertical="center" wrapText="1"/>
      <protection locked="0"/>
    </xf>
    <xf numFmtId="0" fontId="32" fillId="0" borderId="79" xfId="19" applyFont="1" applyBorder="1" applyAlignment="1" applyProtection="1">
      <alignment horizontal="center" vertical="center" wrapText="1"/>
      <protection locked="0"/>
    </xf>
    <xf numFmtId="0" fontId="32" fillId="0" borderId="45" xfId="19" quotePrefix="1" applyFont="1" applyBorder="1" applyAlignment="1" applyProtection="1">
      <alignment horizontal="center" vertical="center" wrapText="1"/>
      <protection locked="0"/>
    </xf>
    <xf numFmtId="0" fontId="22" fillId="0" borderId="0" xfId="19" applyFont="1" applyAlignment="1">
      <alignment horizontal="left"/>
    </xf>
    <xf numFmtId="0" fontId="22" fillId="0" borderId="34" xfId="19" applyFont="1" applyBorder="1" applyAlignment="1">
      <alignment horizontal="left"/>
    </xf>
    <xf numFmtId="0" fontId="46" fillId="0" borderId="40" xfId="19" applyFont="1" applyBorder="1" applyAlignment="1">
      <alignment horizontal="right"/>
    </xf>
    <xf numFmtId="0" fontId="46" fillId="0" borderId="78" xfId="19" applyFont="1" applyBorder="1" applyAlignment="1">
      <alignment horizontal="right"/>
    </xf>
    <xf numFmtId="0" fontId="46" fillId="0" borderId="104" xfId="19" applyFont="1" applyBorder="1" applyAlignment="1">
      <alignment horizontal="right"/>
    </xf>
    <xf numFmtId="0" fontId="22" fillId="11" borderId="85" xfId="19" applyFont="1" applyFill="1" applyBorder="1" applyAlignment="1">
      <alignment horizontal="right" vertical="center"/>
    </xf>
    <xf numFmtId="0" fontId="22" fillId="11" borderId="86" xfId="19" applyFont="1" applyFill="1" applyBorder="1" applyAlignment="1">
      <alignment horizontal="right" vertical="center"/>
    </xf>
    <xf numFmtId="0" fontId="22" fillId="11" borderId="124" xfId="19" applyFont="1" applyFill="1" applyBorder="1" applyAlignment="1">
      <alignment horizontal="right" vertical="center"/>
    </xf>
    <xf numFmtId="0" fontId="22" fillId="11" borderId="106" xfId="19" applyFont="1" applyFill="1" applyBorder="1" applyAlignment="1">
      <alignment horizontal="right" vertical="center"/>
    </xf>
    <xf numFmtId="0" fontId="68" fillId="0" borderId="34" xfId="19" applyFont="1" applyBorder="1" applyAlignment="1">
      <alignment horizontal="left" vertical="center"/>
    </xf>
    <xf numFmtId="167" fontId="59" fillId="0" borderId="34" xfId="19" applyNumberFormat="1" applyBorder="1" applyAlignment="1">
      <alignment horizontal="center"/>
    </xf>
    <xf numFmtId="0" fontId="46" fillId="0" borderId="44" xfId="19" applyFont="1" applyBorder="1" applyAlignment="1">
      <alignment horizontal="right"/>
    </xf>
    <xf numFmtId="44" fontId="43" fillId="0" borderId="35" xfId="3" applyFont="1" applyBorder="1" applyAlignment="1" applyProtection="1">
      <alignment horizontal="center"/>
    </xf>
    <xf numFmtId="0" fontId="43" fillId="0" borderId="62" xfId="19" applyFont="1" applyBorder="1" applyAlignment="1">
      <alignment horizontal="center"/>
    </xf>
    <xf numFmtId="0" fontId="43" fillId="0" borderId="35" xfId="19" applyFont="1" applyBorder="1" applyAlignment="1">
      <alignment horizontal="center"/>
    </xf>
    <xf numFmtId="0" fontId="43" fillId="0" borderId="35" xfId="19" applyFont="1" applyBorder="1" applyAlignment="1">
      <alignment horizontal="center" vertical="center"/>
    </xf>
    <xf numFmtId="0" fontId="43" fillId="0" borderId="96" xfId="19" applyFont="1" applyBorder="1" applyAlignment="1">
      <alignment horizontal="center" wrapText="1"/>
    </xf>
    <xf numFmtId="0" fontId="43" fillId="0" borderId="61" xfId="19" applyFont="1" applyBorder="1" applyAlignment="1">
      <alignment horizontal="center" wrapText="1"/>
    </xf>
    <xf numFmtId="0" fontId="43" fillId="0" borderId="40" xfId="19" applyFont="1" applyBorder="1" applyAlignment="1">
      <alignment horizontal="center" wrapText="1"/>
    </xf>
    <xf numFmtId="0" fontId="43" fillId="0" borderId="44" xfId="19" applyFont="1" applyBorder="1" applyAlignment="1">
      <alignment horizontal="center" wrapText="1"/>
    </xf>
    <xf numFmtId="0" fontId="43" fillId="0" borderId="121" xfId="19" applyFont="1" applyBorder="1" applyAlignment="1">
      <alignment horizontal="center" vertical="center" wrapText="1"/>
    </xf>
    <xf numFmtId="0" fontId="43" fillId="0" borderId="122" xfId="19" applyFont="1" applyBorder="1" applyAlignment="1">
      <alignment horizontal="center" vertical="center" wrapText="1"/>
    </xf>
    <xf numFmtId="0" fontId="43" fillId="0" borderId="96" xfId="19" applyFont="1" applyBorder="1" applyAlignment="1">
      <alignment horizontal="center" vertical="center" wrapText="1"/>
    </xf>
    <xf numFmtId="0" fontId="43" fillId="0" borderId="61" xfId="19" applyFont="1" applyBorder="1" applyAlignment="1">
      <alignment horizontal="center" vertical="center" wrapText="1"/>
    </xf>
    <xf numFmtId="0" fontId="43" fillId="16" borderId="120" xfId="19" applyFont="1" applyFill="1" applyBorder="1" applyAlignment="1" applyProtection="1">
      <alignment horizontal="center" vertical="center"/>
      <protection locked="0"/>
    </xf>
    <xf numFmtId="0" fontId="43" fillId="16" borderId="62" xfId="19" applyFont="1" applyFill="1" applyBorder="1" applyAlignment="1" applyProtection="1">
      <alignment horizontal="center" vertical="center"/>
      <protection locked="0"/>
    </xf>
    <xf numFmtId="167" fontId="46" fillId="5" borderId="97" xfId="19" applyNumberFormat="1" applyFont="1" applyFill="1" applyBorder="1" applyAlignment="1">
      <alignment horizontal="center" vertical="center"/>
    </xf>
    <xf numFmtId="167" fontId="46" fillId="5" borderId="98" xfId="19" applyNumberFormat="1" applyFont="1" applyFill="1" applyBorder="1" applyAlignment="1">
      <alignment horizontal="center" vertical="center"/>
    </xf>
    <xf numFmtId="167" fontId="46" fillId="5" borderId="5" xfId="19" applyNumberFormat="1" applyFont="1" applyFill="1" applyBorder="1" applyAlignment="1">
      <alignment horizontal="center" vertical="center"/>
    </xf>
    <xf numFmtId="167" fontId="46" fillId="5" borderId="7" xfId="19" applyNumberFormat="1" applyFont="1" applyFill="1" applyBorder="1" applyAlignment="1">
      <alignment horizontal="center" vertical="center"/>
    </xf>
    <xf numFmtId="167" fontId="46" fillId="16" borderId="123" xfId="19" applyNumberFormat="1" applyFont="1" applyFill="1" applyBorder="1" applyAlignment="1">
      <alignment horizontal="center" vertical="center"/>
    </xf>
    <xf numFmtId="167" fontId="46" fillId="16" borderId="60" xfId="19" applyNumberFormat="1" applyFont="1" applyFill="1" applyBorder="1" applyAlignment="1">
      <alignment horizontal="center" vertical="center"/>
    </xf>
    <xf numFmtId="167" fontId="46" fillId="16" borderId="98" xfId="19" applyNumberFormat="1" applyFont="1" applyFill="1" applyBorder="1" applyAlignment="1">
      <alignment horizontal="center" vertical="center"/>
    </xf>
    <xf numFmtId="167" fontId="46" fillId="16" borderId="28" xfId="19" applyNumberFormat="1" applyFont="1" applyFill="1" applyBorder="1" applyAlignment="1">
      <alignment horizontal="center" vertical="center"/>
    </xf>
    <xf numFmtId="0" fontId="62" fillId="14" borderId="0" xfId="19" applyFont="1" applyFill="1" applyAlignment="1">
      <alignment horizontal="right" vertical="center"/>
    </xf>
    <xf numFmtId="0" fontId="62" fillId="14" borderId="125" xfId="19" applyFont="1" applyFill="1" applyBorder="1" applyAlignment="1">
      <alignment horizontal="right" vertical="center"/>
    </xf>
    <xf numFmtId="2" fontId="32" fillId="0" borderId="8" xfId="19" applyNumberFormat="1" applyFont="1" applyBorder="1" applyAlignment="1">
      <alignment horizontal="center" vertical="center" textRotation="90" wrapText="1"/>
    </xf>
    <xf numFmtId="2" fontId="32" fillId="0" borderId="26" xfId="19" applyNumberFormat="1" applyFont="1" applyBorder="1" applyAlignment="1">
      <alignment horizontal="center" vertical="center" textRotation="90" wrapText="1"/>
    </xf>
    <xf numFmtId="2" fontId="32" fillId="0" borderId="9" xfId="19" applyNumberFormat="1" applyFont="1" applyBorder="1" applyAlignment="1">
      <alignment horizontal="center" vertical="center" textRotation="90" wrapText="1"/>
    </xf>
    <xf numFmtId="0" fontId="43" fillId="0" borderId="48" xfId="19" applyFont="1" applyBorder="1" applyAlignment="1">
      <alignment vertical="center" textRotation="90" wrapText="1"/>
    </xf>
    <xf numFmtId="0" fontId="43" fillId="0" borderId="94" xfId="19" applyFont="1" applyBorder="1" applyAlignment="1">
      <alignment vertical="center" textRotation="90" wrapText="1"/>
    </xf>
    <xf numFmtId="0" fontId="43" fillId="0" borderId="59" xfId="19" applyFont="1" applyBorder="1" applyAlignment="1">
      <alignment vertical="center" textRotation="90" wrapText="1"/>
    </xf>
    <xf numFmtId="0" fontId="62" fillId="13" borderId="38" xfId="19" applyFont="1" applyFill="1" applyBorder="1" applyAlignment="1">
      <alignment vertical="center" textRotation="90" wrapText="1"/>
    </xf>
    <xf numFmtId="0" fontId="62" fillId="13" borderId="54" xfId="19" applyFont="1" applyFill="1" applyBorder="1" applyAlignment="1">
      <alignment vertical="center" textRotation="90" wrapText="1"/>
    </xf>
    <xf numFmtId="0" fontId="62" fillId="13" borderId="57" xfId="19" applyFont="1" applyFill="1" applyBorder="1" applyAlignment="1">
      <alignment vertical="center" textRotation="90" wrapText="1"/>
    </xf>
    <xf numFmtId="0" fontId="45" fillId="13" borderId="38" xfId="19" applyFont="1" applyFill="1" applyBorder="1" applyAlignment="1">
      <alignment vertical="center" textRotation="90" wrapText="1"/>
    </xf>
    <xf numFmtId="0" fontId="45" fillId="13" borderId="54" xfId="19" applyFont="1" applyFill="1" applyBorder="1" applyAlignment="1">
      <alignment vertical="center" textRotation="90" wrapText="1"/>
    </xf>
    <xf numFmtId="0" fontId="45" fillId="13" borderId="57" xfId="19" applyFont="1" applyFill="1" applyBorder="1" applyAlignment="1">
      <alignment vertical="center" textRotation="90" wrapText="1"/>
    </xf>
    <xf numFmtId="0" fontId="43" fillId="14" borderId="118" xfId="19" applyFont="1" applyFill="1" applyBorder="1" applyAlignment="1">
      <alignment horizontal="center" wrapText="1"/>
    </xf>
    <xf numFmtId="0" fontId="43" fillId="14" borderId="119" xfId="19" applyFont="1" applyFill="1" applyBorder="1" applyAlignment="1">
      <alignment horizontal="center" wrapText="1"/>
    </xf>
    <xf numFmtId="0" fontId="43" fillId="14" borderId="62" xfId="19" applyFont="1" applyFill="1" applyBorder="1" applyAlignment="1">
      <alignment horizontal="center"/>
    </xf>
    <xf numFmtId="167" fontId="84" fillId="21" borderId="85" xfId="19" applyNumberFormat="1" applyFont="1" applyFill="1" applyBorder="1" applyAlignment="1">
      <alignment horizontal="center" vertical="center"/>
    </xf>
    <xf numFmtId="167" fontId="84" fillId="21" borderId="86" xfId="19" applyNumberFormat="1" applyFont="1" applyFill="1" applyBorder="1" applyAlignment="1">
      <alignment horizontal="center" vertical="center"/>
    </xf>
    <xf numFmtId="167" fontId="84" fillId="21" borderId="124" xfId="19" applyNumberFormat="1" applyFont="1" applyFill="1" applyBorder="1" applyAlignment="1">
      <alignment horizontal="center" vertical="center"/>
    </xf>
    <xf numFmtId="167" fontId="84" fillId="21" borderId="106" xfId="19" applyNumberFormat="1" applyFont="1" applyFill="1" applyBorder="1" applyAlignment="1">
      <alignment horizontal="center" vertical="center"/>
    </xf>
    <xf numFmtId="167" fontId="84" fillId="21" borderId="84" xfId="19" applyNumberFormat="1" applyFont="1" applyFill="1" applyBorder="1" applyAlignment="1">
      <alignment horizontal="center" vertical="center"/>
    </xf>
    <xf numFmtId="167" fontId="85" fillId="21" borderId="85" xfId="19" applyNumberFormat="1" applyFont="1" applyFill="1" applyBorder="1" applyAlignment="1">
      <alignment horizontal="center"/>
    </xf>
    <xf numFmtId="167" fontId="85" fillId="21" borderId="86" xfId="19" applyNumberFormat="1" applyFont="1" applyFill="1" applyBorder="1" applyAlignment="1">
      <alignment horizontal="center"/>
    </xf>
    <xf numFmtId="167" fontId="85" fillId="21" borderId="87" xfId="19" applyNumberFormat="1" applyFont="1" applyFill="1" applyBorder="1" applyAlignment="1">
      <alignment horizontal="center"/>
    </xf>
    <xf numFmtId="167" fontId="85" fillId="21" borderId="84" xfId="19" applyNumberFormat="1" applyFont="1" applyFill="1" applyBorder="1"/>
    <xf numFmtId="49" fontId="47" fillId="2" borderId="85" xfId="19" applyNumberFormat="1" applyFont="1" applyFill="1" applyBorder="1" applyAlignment="1" applyProtection="1">
      <alignment horizontal="center" vertical="center"/>
      <protection locked="0"/>
    </xf>
    <xf numFmtId="49" fontId="47" fillId="2" borderId="86" xfId="19" applyNumberFormat="1" applyFont="1" applyFill="1" applyBorder="1" applyAlignment="1" applyProtection="1">
      <alignment horizontal="center" vertical="center"/>
      <protection locked="0"/>
    </xf>
    <xf numFmtId="49" fontId="47" fillId="2" borderId="124" xfId="19" applyNumberFormat="1" applyFont="1" applyFill="1" applyBorder="1" applyAlignment="1" applyProtection="1">
      <alignment horizontal="center" vertical="center"/>
      <protection locked="0"/>
    </xf>
    <xf numFmtId="49" fontId="47" fillId="2" borderId="106" xfId="19" applyNumberFormat="1" applyFont="1" applyFill="1" applyBorder="1" applyAlignment="1" applyProtection="1">
      <alignment horizontal="center" vertical="center"/>
      <protection locked="0"/>
    </xf>
    <xf numFmtId="167" fontId="29" fillId="2" borderId="84" xfId="19" applyNumberFormat="1" applyFont="1" applyFill="1" applyBorder="1" applyAlignment="1" applyProtection="1">
      <alignment vertical="center"/>
      <protection locked="0"/>
    </xf>
    <xf numFmtId="167" fontId="33" fillId="2" borderId="85" xfId="19" applyNumberFormat="1" applyFont="1" applyFill="1" applyBorder="1" applyAlignment="1" applyProtection="1">
      <alignment horizontal="center" vertical="center"/>
      <protection locked="0"/>
    </xf>
    <xf numFmtId="167" fontId="33" fillId="2" borderId="86" xfId="19" applyNumberFormat="1" applyFont="1" applyFill="1" applyBorder="1" applyAlignment="1" applyProtection="1">
      <alignment horizontal="center" vertical="center"/>
      <protection locked="0"/>
    </xf>
    <xf numFmtId="167" fontId="33" fillId="2" borderId="87" xfId="19" applyNumberFormat="1" applyFont="1" applyFill="1" applyBorder="1" applyAlignment="1" applyProtection="1">
      <alignment horizontal="center" vertical="center"/>
      <protection locked="0"/>
    </xf>
    <xf numFmtId="1" fontId="34" fillId="2" borderId="84" xfId="19" applyNumberFormat="1" applyFont="1" applyFill="1" applyBorder="1" applyAlignment="1" applyProtection="1">
      <alignment horizontal="center" vertical="center"/>
      <protection locked="0"/>
    </xf>
    <xf numFmtId="49" fontId="47" fillId="2" borderId="87" xfId="19" applyNumberFormat="1" applyFont="1" applyFill="1" applyBorder="1" applyAlignment="1" applyProtection="1">
      <alignment horizontal="center" vertical="center"/>
      <protection locked="0"/>
    </xf>
    <xf numFmtId="167" fontId="42" fillId="2" borderId="84" xfId="19" applyNumberFormat="1" applyFont="1" applyFill="1" applyBorder="1" applyAlignment="1" applyProtection="1">
      <alignment horizontal="center" vertical="center"/>
      <protection locked="0"/>
    </xf>
    <xf numFmtId="2" fontId="81" fillId="2" borderId="41" xfId="19" applyNumberFormat="1" applyFont="1" applyFill="1" applyBorder="1" applyAlignment="1" applyProtection="1">
      <alignment horizontal="center" vertical="center" wrapText="1"/>
      <protection locked="0"/>
    </xf>
    <xf numFmtId="2" fontId="81" fillId="2" borderId="92" xfId="19" applyNumberFormat="1" applyFont="1" applyFill="1" applyBorder="1" applyAlignment="1" applyProtection="1">
      <alignment horizontal="center" vertical="center" wrapText="1"/>
      <protection locked="0"/>
    </xf>
    <xf numFmtId="2" fontId="81" fillId="2" borderId="45" xfId="19" applyNumberFormat="1" applyFont="1" applyFill="1" applyBorder="1" applyAlignment="1" applyProtection="1">
      <alignment horizontal="center" vertical="center" wrapText="1"/>
      <protection locked="0"/>
    </xf>
    <xf numFmtId="2" fontId="81" fillId="2" borderId="35" xfId="19" applyNumberFormat="1" applyFont="1" applyFill="1" applyBorder="1" applyAlignment="1" applyProtection="1">
      <alignment horizontal="center" vertical="center" wrapText="1"/>
      <protection locked="0"/>
    </xf>
    <xf numFmtId="2" fontId="81" fillId="2" borderId="55" xfId="19" applyNumberFormat="1" applyFont="1" applyFill="1" applyBorder="1" applyAlignment="1" applyProtection="1">
      <alignment horizontal="center" vertical="center" wrapText="1"/>
      <protection locked="0"/>
    </xf>
    <xf numFmtId="2" fontId="81" fillId="2" borderId="65" xfId="19" applyNumberFormat="1" applyFont="1" applyFill="1" applyBorder="1" applyAlignment="1" applyProtection="1">
      <alignment horizontal="center" vertical="center" wrapText="1"/>
      <protection locked="0"/>
    </xf>
    <xf numFmtId="4" fontId="43" fillId="2" borderId="14" xfId="19" applyNumberFormat="1" applyFont="1" applyFill="1" applyBorder="1" applyAlignment="1" applyProtection="1">
      <alignment horizontal="center" vertical="center"/>
      <protection locked="0"/>
    </xf>
    <xf numFmtId="4" fontId="43" fillId="2" borderId="112" xfId="19" applyNumberFormat="1" applyFont="1" applyFill="1" applyBorder="1" applyAlignment="1" applyProtection="1">
      <alignment horizontal="center" vertical="center"/>
      <protection locked="0"/>
    </xf>
    <xf numFmtId="4" fontId="43" fillId="2" borderId="114" xfId="19" applyNumberFormat="1" applyFont="1" applyFill="1" applyBorder="1" applyAlignment="1" applyProtection="1">
      <alignment horizontal="center" vertical="center"/>
      <protection locked="0"/>
    </xf>
    <xf numFmtId="167" fontId="85" fillId="21" borderId="2" xfId="2" applyNumberFormat="1" applyFont="1" applyFill="1" applyBorder="1" applyAlignment="1">
      <alignment horizontal="center"/>
    </xf>
    <xf numFmtId="167" fontId="85" fillId="21" borderId="4" xfId="2" applyNumberFormat="1" applyFont="1" applyFill="1" applyBorder="1" applyAlignment="1">
      <alignment horizontal="center"/>
    </xf>
    <xf numFmtId="167" fontId="85" fillId="21" borderId="84" xfId="2" quotePrefix="1" applyNumberFormat="1" applyFont="1" applyFill="1" applyBorder="1" applyAlignment="1">
      <alignment horizontal="center"/>
    </xf>
    <xf numFmtId="167" fontId="85" fillId="21" borderId="24" xfId="2" applyNumberFormat="1" applyFont="1" applyFill="1" applyBorder="1" applyAlignment="1">
      <alignment horizontal="center"/>
    </xf>
    <xf numFmtId="167" fontId="85" fillId="21" borderId="11" xfId="2" applyNumberFormat="1" applyFont="1" applyFill="1" applyBorder="1" applyAlignment="1">
      <alignment horizontal="center"/>
    </xf>
    <xf numFmtId="167" fontId="85" fillId="21" borderId="10" xfId="2" applyNumberFormat="1" applyFont="1" applyFill="1" applyBorder="1" applyAlignment="1">
      <alignment horizontal="center"/>
    </xf>
    <xf numFmtId="167" fontId="85" fillId="21" borderId="97" xfId="2" applyNumberFormat="1" applyFont="1" applyFill="1" applyBorder="1" applyAlignment="1">
      <alignment horizontal="center"/>
    </xf>
    <xf numFmtId="167" fontId="85" fillId="21" borderId="98" xfId="2" applyNumberFormat="1" applyFont="1" applyFill="1" applyBorder="1" applyAlignment="1">
      <alignment horizontal="center"/>
    </xf>
    <xf numFmtId="167" fontId="86" fillId="21" borderId="85" xfId="2" quotePrefix="1" applyNumberFormat="1" applyFont="1" applyFill="1" applyBorder="1" applyAlignment="1">
      <alignment horizontal="center" vertical="center" wrapText="1"/>
    </xf>
    <xf numFmtId="167" fontId="86" fillId="21" borderId="84" xfId="2" quotePrefix="1" applyNumberFormat="1" applyFont="1" applyFill="1" applyBorder="1" applyAlignment="1">
      <alignment horizontal="center" vertical="center" wrapText="1"/>
    </xf>
    <xf numFmtId="49" fontId="70" fillId="21" borderId="99" xfId="2" applyNumberFormat="1" applyFont="1" applyFill="1" applyBorder="1" applyAlignment="1">
      <alignment horizontal="right" vertical="center"/>
    </xf>
    <xf numFmtId="49" fontId="70" fillId="21" borderId="9" xfId="2" applyNumberFormat="1" applyFont="1" applyFill="1" applyBorder="1" applyAlignment="1">
      <alignment horizontal="right" vertical="center"/>
    </xf>
    <xf numFmtId="0" fontId="33" fillId="2" borderId="24" xfId="2" applyFont="1" applyFill="1" applyBorder="1" applyAlignment="1">
      <alignment horizontal="center" vertical="center"/>
    </xf>
    <xf numFmtId="0" fontId="33" fillId="2" borderId="10" xfId="2" applyFont="1" applyFill="1" applyBorder="1" applyAlignment="1">
      <alignment horizontal="center" vertical="center"/>
    </xf>
    <xf numFmtId="167" fontId="29" fillId="2" borderId="84" xfId="2" applyNumberFormat="1" applyFill="1" applyBorder="1" applyAlignment="1">
      <alignment horizontal="center" vertical="center"/>
    </xf>
    <xf numFmtId="1" fontId="33" fillId="2" borderId="24" xfId="2" applyNumberFormat="1" applyFont="1" applyFill="1" applyBorder="1" applyAlignment="1" applyProtection="1">
      <alignment horizontal="center" vertical="center"/>
      <protection locked="0"/>
    </xf>
    <xf numFmtId="1" fontId="33" fillId="2" borderId="10" xfId="2" applyNumberFormat="1" applyFont="1" applyFill="1" applyBorder="1" applyAlignment="1" applyProtection="1">
      <alignment horizontal="center" vertical="center"/>
      <protection locked="0"/>
    </xf>
    <xf numFmtId="49" fontId="33" fillId="2" borderId="100" xfId="2" applyNumberFormat="1" applyFont="1" applyFill="1" applyBorder="1" applyAlignment="1">
      <alignment horizontal="center" vertical="center"/>
    </xf>
    <xf numFmtId="0" fontId="33" fillId="2" borderId="101" xfId="2" applyFont="1" applyFill="1" applyBorder="1" applyAlignment="1">
      <alignment horizontal="center" vertical="center"/>
    </xf>
    <xf numFmtId="167" fontId="77" fillId="2" borderId="84" xfId="2" applyNumberFormat="1" applyFont="1" applyFill="1" applyBorder="1" applyAlignment="1">
      <alignment horizontal="center"/>
    </xf>
    <xf numFmtId="167" fontId="32" fillId="2" borderId="84" xfId="2" applyNumberFormat="1" applyFont="1" applyFill="1" applyBorder="1" applyAlignment="1">
      <alignment horizontal="center"/>
    </xf>
    <xf numFmtId="49" fontId="33" fillId="2" borderId="0" xfId="2" applyNumberFormat="1" applyFont="1" applyFill="1" applyAlignment="1" applyProtection="1">
      <alignment horizontal="center" vertical="center"/>
      <protection locked="0"/>
    </xf>
    <xf numFmtId="49" fontId="33" fillId="2" borderId="34" xfId="2" applyNumberFormat="1" applyFont="1" applyFill="1" applyBorder="1" applyAlignment="1" applyProtection="1">
      <alignment horizontal="center" vertical="center"/>
      <protection locked="0"/>
    </xf>
    <xf numFmtId="0" fontId="87" fillId="21" borderId="3" xfId="0" applyFont="1" applyFill="1" applyBorder="1" applyAlignment="1">
      <alignment horizontal="center"/>
    </xf>
    <xf numFmtId="0" fontId="87" fillId="21" borderId="6" xfId="0" applyFont="1" applyFill="1" applyBorder="1" applyAlignment="1">
      <alignment horizontal="center"/>
    </xf>
    <xf numFmtId="0" fontId="87" fillId="21" borderId="7" xfId="0" applyFont="1" applyFill="1" applyBorder="1" applyAlignment="1">
      <alignment horizontal="center"/>
    </xf>
    <xf numFmtId="0" fontId="33" fillId="22" borderId="24" xfId="0" applyFont="1" applyFill="1" applyBorder="1" applyAlignment="1">
      <alignment horizontal="center" vertical="center"/>
    </xf>
    <xf numFmtId="0" fontId="33" fillId="22" borderId="11" xfId="0" applyFont="1" applyFill="1" applyBorder="1" applyAlignment="1">
      <alignment horizontal="center" vertical="center"/>
    </xf>
    <xf numFmtId="0" fontId="33" fillId="22" borderId="10" xfId="0" applyFont="1" applyFill="1" applyBorder="1" applyAlignment="1">
      <alignment horizontal="center" vertical="center"/>
    </xf>
    <xf numFmtId="0" fontId="85" fillId="23" borderId="24" xfId="0" applyFont="1" applyFill="1" applyBorder="1" applyAlignment="1">
      <alignment horizontal="center" vertical="center"/>
    </xf>
    <xf numFmtId="0" fontId="85" fillId="23" borderId="11" xfId="0" applyFont="1" applyFill="1" applyBorder="1" applyAlignment="1">
      <alignment horizontal="center" vertical="center"/>
    </xf>
    <xf numFmtId="0" fontId="85" fillId="23" borderId="10" xfId="0" applyFont="1" applyFill="1" applyBorder="1" applyAlignment="1">
      <alignment horizontal="center" vertical="center"/>
    </xf>
    <xf numFmtId="0" fontId="85" fillId="23" borderId="2" xfId="0" applyFont="1" applyFill="1" applyBorder="1" applyAlignment="1">
      <alignment horizontal="center" vertical="center"/>
    </xf>
    <xf numFmtId="0" fontId="85" fillId="23" borderId="4" xfId="0" applyFont="1" applyFill="1" applyBorder="1" applyAlignment="1">
      <alignment horizontal="center" vertical="center"/>
    </xf>
    <xf numFmtId="0" fontId="85" fillId="23" borderId="8" xfId="0" applyFont="1" applyFill="1" applyBorder="1" applyAlignment="1">
      <alignment horizontal="center" vertical="center"/>
    </xf>
    <xf numFmtId="44" fontId="22" fillId="2" borderId="24" xfId="3" applyFont="1" applyFill="1" applyBorder="1" applyAlignment="1" applyProtection="1">
      <alignment horizontal="center" vertical="top"/>
    </xf>
    <xf numFmtId="44" fontId="22" fillId="2" borderId="11" xfId="3" applyFont="1" applyFill="1" applyBorder="1" applyAlignment="1" applyProtection="1">
      <alignment horizontal="center" vertical="top"/>
    </xf>
    <xf numFmtId="44" fontId="22" fillId="2" borderId="10" xfId="3" applyFont="1" applyFill="1" applyBorder="1" applyAlignment="1" applyProtection="1">
      <alignment horizontal="center" vertical="top"/>
    </xf>
    <xf numFmtId="169" fontId="22" fillId="2" borderId="5" xfId="0" applyNumberFormat="1" applyFont="1" applyFill="1" applyBorder="1" applyAlignment="1">
      <alignment horizontal="left" vertical="center"/>
    </xf>
    <xf numFmtId="169" fontId="22" fillId="2" borderId="6" xfId="0" applyNumberFormat="1" applyFont="1" applyFill="1" applyBorder="1" applyAlignment="1">
      <alignment horizontal="left" vertical="center"/>
    </xf>
    <xf numFmtId="169" fontId="22" fillId="2" borderId="7" xfId="0" applyNumberFormat="1" applyFont="1" applyFill="1" applyBorder="1" applyAlignment="1">
      <alignment horizontal="left" vertical="center"/>
    </xf>
    <xf numFmtId="49" fontId="22" fillId="2" borderId="24" xfId="0" applyNumberFormat="1" applyFont="1" applyFill="1" applyBorder="1" applyAlignment="1">
      <alignment horizontal="left" vertical="center"/>
    </xf>
    <xf numFmtId="49" fontId="22" fillId="2" borderId="11" xfId="0" applyNumberFormat="1" applyFont="1" applyFill="1" applyBorder="1" applyAlignment="1">
      <alignment horizontal="left" vertical="center"/>
    </xf>
    <xf numFmtId="49" fontId="22" fillId="2" borderId="10" xfId="0" applyNumberFormat="1" applyFont="1" applyFill="1" applyBorder="1" applyAlignment="1">
      <alignment horizontal="left" vertical="center"/>
    </xf>
    <xf numFmtId="0" fontId="87" fillId="21" borderId="97" xfId="0" applyFont="1" applyFill="1" applyBorder="1" applyAlignment="1">
      <alignment horizontal="center" vertical="center"/>
    </xf>
    <xf numFmtId="0" fontId="87" fillId="21" borderId="3" xfId="0" applyFont="1" applyFill="1" applyBorder="1" applyAlignment="1">
      <alignment horizontal="center" vertical="center"/>
    </xf>
    <xf numFmtId="0" fontId="87" fillId="21" borderId="98" xfId="0" applyFont="1" applyFill="1" applyBorder="1" applyAlignment="1">
      <alignment horizontal="center" vertical="center"/>
    </xf>
    <xf numFmtId="0" fontId="87" fillId="21" borderId="5" xfId="0" applyFont="1" applyFill="1" applyBorder="1" applyAlignment="1">
      <alignment horizontal="center" vertical="center"/>
    </xf>
    <xf numFmtId="0" fontId="87" fillId="21" borderId="6" xfId="0" applyFont="1" applyFill="1" applyBorder="1" applyAlignment="1">
      <alignment horizontal="center" vertical="center"/>
    </xf>
    <xf numFmtId="0" fontId="87" fillId="21" borderId="7" xfId="0" applyFont="1" applyFill="1" applyBorder="1" applyAlignment="1">
      <alignment horizontal="center" vertical="center"/>
    </xf>
    <xf numFmtId="0" fontId="89" fillId="21" borderId="3" xfId="0" applyFont="1" applyFill="1" applyBorder="1" applyAlignment="1">
      <alignment horizontal="center"/>
    </xf>
    <xf numFmtId="0" fontId="89" fillId="21" borderId="4" xfId="0" applyFont="1" applyFill="1" applyBorder="1" applyAlignment="1">
      <alignment horizontal="center"/>
    </xf>
    <xf numFmtId="0" fontId="89" fillId="21" borderId="6" xfId="0" applyFont="1" applyFill="1" applyBorder="1" applyAlignment="1">
      <alignment horizontal="center"/>
    </xf>
    <xf numFmtId="0" fontId="89" fillId="21" borderId="7" xfId="0" applyFont="1" applyFill="1" applyBorder="1" applyAlignment="1">
      <alignment horizontal="center"/>
    </xf>
    <xf numFmtId="0" fontId="89" fillId="21" borderId="3" xfId="0" applyFont="1" applyFill="1" applyBorder="1" applyAlignment="1">
      <alignment horizontal="center" wrapText="1"/>
    </xf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12" xfId="0" applyBorder="1" applyAlignment="1">
      <alignment horizontal="center"/>
    </xf>
    <xf numFmtId="0" fontId="65" fillId="22" borderId="24" xfId="0" applyFont="1" applyFill="1" applyBorder="1" applyAlignment="1">
      <alignment horizontal="center" vertical="center"/>
    </xf>
    <xf numFmtId="0" fontId="65" fillId="22" borderId="11" xfId="0" applyFont="1" applyFill="1" applyBorder="1" applyAlignment="1">
      <alignment horizontal="center" vertical="center"/>
    </xf>
    <xf numFmtId="0" fontId="65" fillId="22" borderId="10" xfId="0" applyFont="1" applyFill="1" applyBorder="1" applyAlignment="1">
      <alignment horizontal="center" vertical="center"/>
    </xf>
    <xf numFmtId="0" fontId="85" fillId="21" borderId="24" xfId="0" applyFont="1" applyFill="1" applyBorder="1" applyAlignment="1">
      <alignment horizontal="center" wrapText="1"/>
    </xf>
    <xf numFmtId="0" fontId="85" fillId="21" borderId="11" xfId="0" applyFont="1" applyFill="1" applyBorder="1" applyAlignment="1">
      <alignment horizontal="center" wrapText="1"/>
    </xf>
    <xf numFmtId="0" fontId="85" fillId="21" borderId="10" xfId="0" applyFont="1" applyFill="1" applyBorder="1" applyAlignment="1">
      <alignment horizontal="center" wrapText="1"/>
    </xf>
    <xf numFmtId="0" fontId="85" fillId="21" borderId="24" xfId="0" applyFont="1" applyFill="1" applyBorder="1" applyAlignment="1">
      <alignment horizontal="center"/>
    </xf>
    <xf numFmtId="0" fontId="85" fillId="21" borderId="10" xfId="0" applyFont="1" applyFill="1" applyBorder="1" applyAlignment="1">
      <alignment horizontal="center"/>
    </xf>
    <xf numFmtId="0" fontId="85" fillId="21" borderId="4" xfId="0" applyFont="1" applyFill="1" applyBorder="1" applyAlignment="1">
      <alignment horizontal="center"/>
    </xf>
    <xf numFmtId="0" fontId="12" fillId="2" borderId="85" xfId="0" applyFont="1" applyFill="1" applyBorder="1" applyAlignment="1">
      <alignment horizontal="left" vertical="center"/>
    </xf>
    <xf numFmtId="0" fontId="12" fillId="2" borderId="106" xfId="0" applyFont="1" applyFill="1" applyBorder="1" applyAlignment="1">
      <alignment horizontal="left" vertical="center"/>
    </xf>
    <xf numFmtId="0" fontId="12" fillId="2" borderId="101" xfId="0" applyFont="1" applyFill="1" applyBorder="1" applyAlignment="1">
      <alignment horizontal="left" vertical="center"/>
    </xf>
    <xf numFmtId="0" fontId="12" fillId="2" borderId="85" xfId="0" applyFont="1" applyFill="1" applyBorder="1" applyAlignment="1">
      <alignment vertical="center"/>
    </xf>
    <xf numFmtId="0" fontId="12" fillId="2" borderId="106" xfId="0" applyFont="1" applyFill="1" applyBorder="1" applyAlignment="1">
      <alignment vertical="center"/>
    </xf>
    <xf numFmtId="0" fontId="22" fillId="2" borderId="85" xfId="0" applyFont="1" applyFill="1" applyBorder="1" applyAlignment="1">
      <alignment horizontal="left" vertical="center"/>
    </xf>
    <xf numFmtId="0" fontId="22" fillId="2" borderId="106" xfId="0" applyFont="1" applyFill="1" applyBorder="1" applyAlignment="1">
      <alignment horizontal="left" vertical="center"/>
    </xf>
    <xf numFmtId="0" fontId="22" fillId="2" borderId="101" xfId="0" applyFont="1" applyFill="1" applyBorder="1" applyAlignment="1">
      <alignment horizontal="left" vertical="center"/>
    </xf>
    <xf numFmtId="0" fontId="85" fillId="21" borderId="85" xfId="0" applyFont="1" applyFill="1" applyBorder="1" applyAlignment="1">
      <alignment horizontal="center" vertical="center"/>
    </xf>
    <xf numFmtId="0" fontId="85" fillId="21" borderId="101" xfId="0" applyFont="1" applyFill="1" applyBorder="1" applyAlignment="1">
      <alignment horizontal="center" vertical="center"/>
    </xf>
    <xf numFmtId="0" fontId="85" fillId="21" borderId="106" xfId="0" applyFont="1" applyFill="1" applyBorder="1" applyAlignment="1">
      <alignment horizontal="center" vertical="center"/>
    </xf>
    <xf numFmtId="0" fontId="85" fillId="21" borderId="99" xfId="0" applyFont="1" applyFill="1" applyBorder="1" applyAlignment="1">
      <alignment horizontal="center" vertical="center"/>
    </xf>
    <xf numFmtId="0" fontId="85" fillId="21" borderId="9" xfId="0" applyFont="1" applyFill="1" applyBorder="1" applyAlignment="1">
      <alignment horizontal="center" vertical="center"/>
    </xf>
    <xf numFmtId="44" fontId="14" fillId="24" borderId="84" xfId="0" applyNumberFormat="1" applyFont="1" applyFill="1" applyBorder="1" applyAlignment="1">
      <alignment horizontal="center"/>
    </xf>
    <xf numFmtId="0" fontId="31" fillId="2" borderId="85" xfId="0" applyFont="1" applyFill="1" applyBorder="1" applyAlignment="1">
      <alignment horizontal="center" vertical="center"/>
    </xf>
    <xf numFmtId="0" fontId="31" fillId="2" borderId="10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0" fontId="10" fillId="2" borderId="99" xfId="0" applyNumberFormat="1" applyFont="1" applyFill="1" applyBorder="1" applyAlignment="1">
      <alignment horizontal="center" vertical="center"/>
    </xf>
    <xf numFmtId="170" fontId="10" fillId="2" borderId="9" xfId="0" applyNumberFormat="1" applyFont="1" applyFill="1" applyBorder="1" applyAlignment="1">
      <alignment horizontal="center" vertical="center"/>
    </xf>
    <xf numFmtId="170" fontId="10" fillId="2" borderId="84" xfId="0" applyNumberFormat="1" applyFont="1" applyFill="1" applyBorder="1" applyAlignment="1">
      <alignment horizontal="center" vertical="center"/>
    </xf>
    <xf numFmtId="44" fontId="11" fillId="25" borderId="84" xfId="0" applyNumberFormat="1" applyFont="1" applyFill="1" applyBorder="1"/>
    <xf numFmtId="170" fontId="11" fillId="2" borderId="102" xfId="0" applyNumberFormat="1" applyFont="1" applyFill="1" applyBorder="1" applyAlignment="1">
      <alignment horizontal="center" vertical="center"/>
    </xf>
    <xf numFmtId="49" fontId="11" fillId="2" borderId="102" xfId="0" applyNumberFormat="1" applyFont="1" applyFill="1" applyBorder="1" applyAlignment="1" applyProtection="1">
      <alignment horizontal="center"/>
      <protection locked="0"/>
    </xf>
    <xf numFmtId="170" fontId="11" fillId="2" borderId="26" xfId="0" applyNumberFormat="1" applyFont="1" applyFill="1" applyBorder="1" applyAlignment="1">
      <alignment horizontal="center" vertical="center"/>
    </xf>
    <xf numFmtId="170" fontId="11" fillId="2" borderId="26" xfId="0" applyNumberFormat="1" applyFont="1" applyFill="1" applyBorder="1" applyAlignment="1">
      <alignment horizontal="center"/>
    </xf>
    <xf numFmtId="170" fontId="11" fillId="2" borderId="102" xfId="0" applyNumberFormat="1" applyFont="1" applyFill="1" applyBorder="1" applyAlignment="1">
      <alignment horizontal="center"/>
    </xf>
    <xf numFmtId="49" fontId="11" fillId="2" borderId="107" xfId="0" applyNumberFormat="1" applyFont="1" applyFill="1" applyBorder="1" applyAlignment="1" applyProtection="1">
      <alignment horizontal="center"/>
      <protection locked="0"/>
    </xf>
    <xf numFmtId="170" fontId="11" fillId="2" borderId="99" xfId="0" applyNumberFormat="1" applyFont="1" applyFill="1" applyBorder="1" applyAlignment="1">
      <alignment horizontal="center"/>
    </xf>
    <xf numFmtId="0" fontId="85" fillId="21" borderId="85" xfId="0" applyFont="1" applyFill="1" applyBorder="1" applyAlignment="1">
      <alignment horizontal="center"/>
    </xf>
    <xf numFmtId="0" fontId="85" fillId="21" borderId="106" xfId="0" applyFont="1" applyFill="1" applyBorder="1" applyAlignment="1">
      <alignment horizontal="center"/>
    </xf>
    <xf numFmtId="0" fontId="85" fillId="21" borderId="101" xfId="0" applyFont="1" applyFill="1" applyBorder="1" applyAlignment="1">
      <alignment horizontal="center"/>
    </xf>
    <xf numFmtId="0" fontId="87" fillId="21" borderId="3" xfId="0" applyFont="1" applyFill="1" applyBorder="1" applyAlignment="1">
      <alignment horizontal="center" wrapText="1"/>
    </xf>
    <xf numFmtId="0" fontId="87" fillId="21" borderId="4" xfId="0" applyFont="1" applyFill="1" applyBorder="1" applyAlignment="1">
      <alignment horizontal="center"/>
    </xf>
    <xf numFmtId="0" fontId="65" fillId="2" borderId="24" xfId="0" applyFont="1" applyFill="1" applyBorder="1" applyAlignment="1">
      <alignment horizontal="center" vertical="center"/>
    </xf>
    <xf numFmtId="0" fontId="65" fillId="2" borderId="11" xfId="0" applyFont="1" applyFill="1" applyBorder="1" applyAlignment="1">
      <alignment horizontal="center" vertical="center"/>
    </xf>
    <xf numFmtId="0" fontId="65" fillId="2" borderId="10" xfId="0" applyFont="1" applyFill="1" applyBorder="1" applyAlignment="1">
      <alignment horizontal="center" vertical="center"/>
    </xf>
    <xf numFmtId="0" fontId="85" fillId="21" borderId="11" xfId="0" applyFont="1" applyFill="1" applyBorder="1" applyAlignment="1">
      <alignment horizontal="center"/>
    </xf>
    <xf numFmtId="0" fontId="88" fillId="21" borderId="3" xfId="0" applyFont="1" applyFill="1" applyBorder="1" applyAlignment="1">
      <alignment horizontal="center" vertical="center"/>
    </xf>
    <xf numFmtId="0" fontId="88" fillId="21" borderId="4" xfId="0" applyFont="1" applyFill="1" applyBorder="1" applyAlignment="1">
      <alignment horizontal="center" vertical="center"/>
    </xf>
    <xf numFmtId="0" fontId="88" fillId="21" borderId="6" xfId="0" applyFont="1" applyFill="1" applyBorder="1" applyAlignment="1">
      <alignment horizontal="center" vertical="center"/>
    </xf>
    <xf numFmtId="0" fontId="88" fillId="21" borderId="7" xfId="0" applyFont="1" applyFill="1" applyBorder="1" applyAlignment="1">
      <alignment horizontal="center" vertical="center"/>
    </xf>
    <xf numFmtId="0" fontId="85" fillId="21" borderId="2" xfId="0" applyFont="1" applyFill="1" applyBorder="1" applyAlignment="1">
      <alignment horizontal="center"/>
    </xf>
    <xf numFmtId="0" fontId="85" fillId="21" borderId="3" xfId="0" applyFont="1" applyFill="1" applyBorder="1" applyAlignment="1">
      <alignment horizontal="center"/>
    </xf>
    <xf numFmtId="0" fontId="85" fillId="21" borderId="4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89" fillId="21" borderId="2" xfId="0" applyFont="1" applyFill="1" applyBorder="1" applyAlignment="1">
      <alignment horizontal="center" vertical="center"/>
    </xf>
    <xf numFmtId="0" fontId="89" fillId="21" borderId="3" xfId="0" applyFont="1" applyFill="1" applyBorder="1" applyAlignment="1">
      <alignment horizontal="center" vertical="center"/>
    </xf>
    <xf numFmtId="0" fontId="89" fillId="21" borderId="4" xfId="0" applyFont="1" applyFill="1" applyBorder="1" applyAlignment="1">
      <alignment horizontal="center" vertical="center"/>
    </xf>
    <xf numFmtId="0" fontId="89" fillId="21" borderId="5" xfId="0" applyFont="1" applyFill="1" applyBorder="1" applyAlignment="1">
      <alignment horizontal="center" vertical="center"/>
    </xf>
    <xf numFmtId="0" fontId="89" fillId="21" borderId="6" xfId="0" applyFont="1" applyFill="1" applyBorder="1" applyAlignment="1">
      <alignment horizontal="center" vertical="center"/>
    </xf>
    <xf numFmtId="0" fontId="89" fillId="21" borderId="7" xfId="0" applyFont="1" applyFill="1" applyBorder="1" applyAlignment="1">
      <alignment horizontal="center" vertical="center"/>
    </xf>
    <xf numFmtId="0" fontId="85" fillId="24" borderId="99" xfId="0" applyFont="1" applyFill="1" applyBorder="1" applyAlignment="1">
      <alignment horizontal="center" vertical="center"/>
    </xf>
    <xf numFmtId="0" fontId="31" fillId="2" borderId="85" xfId="0" applyFont="1" applyFill="1" applyBorder="1" applyAlignment="1">
      <alignment horizontal="left" vertical="center"/>
    </xf>
    <xf numFmtId="0" fontId="31" fillId="2" borderId="101" xfId="0" applyFont="1" applyFill="1" applyBorder="1" applyAlignment="1">
      <alignment horizontal="left" vertical="center"/>
    </xf>
    <xf numFmtId="170" fontId="11" fillId="25" borderId="84" xfId="0" applyNumberFormat="1" applyFont="1" applyFill="1" applyBorder="1" applyAlignment="1">
      <alignment horizontal="center"/>
    </xf>
    <xf numFmtId="49" fontId="11" fillId="2" borderId="26" xfId="0" applyNumberFormat="1" applyFont="1" applyFill="1" applyBorder="1" applyAlignment="1" applyProtection="1">
      <alignment horizontal="center" vertical="center"/>
      <protection locked="0"/>
    </xf>
    <xf numFmtId="49" fontId="11" fillId="2" borderId="102" xfId="0" applyNumberFormat="1" applyFont="1" applyFill="1" applyBorder="1" applyAlignment="1" applyProtection="1">
      <alignment horizontal="center" vertical="center"/>
      <protection locked="0"/>
    </xf>
    <xf numFmtId="49" fontId="11" fillId="2" borderId="105" xfId="0" applyNumberFormat="1" applyFont="1" applyFill="1" applyBorder="1" applyAlignment="1" applyProtection="1">
      <alignment horizontal="center" vertical="center"/>
      <protection locked="0"/>
    </xf>
    <xf numFmtId="170" fontId="11" fillId="2" borderId="26" xfId="0" quotePrefix="1" applyNumberFormat="1" applyFont="1" applyFill="1" applyBorder="1" applyAlignment="1">
      <alignment horizontal="center"/>
    </xf>
    <xf numFmtId="170" fontId="11" fillId="2" borderId="102" xfId="0" quotePrefix="1" applyNumberFormat="1" applyFont="1" applyFill="1" applyBorder="1" applyAlignment="1">
      <alignment horizontal="center"/>
    </xf>
    <xf numFmtId="170" fontId="11" fillId="2" borderId="25" xfId="0" applyNumberFormat="1" applyFont="1" applyFill="1" applyBorder="1" applyAlignment="1">
      <alignment horizontal="center"/>
    </xf>
    <xf numFmtId="49" fontId="11" fillId="2" borderId="108" xfId="0" applyNumberFormat="1" applyFont="1" applyFill="1" applyBorder="1" applyAlignment="1" applyProtection="1">
      <alignment horizontal="center"/>
      <protection locked="0"/>
    </xf>
    <xf numFmtId="49" fontId="11" fillId="2" borderId="27" xfId="0" applyNumberFormat="1" applyFont="1" applyFill="1" applyBorder="1" applyAlignment="1" applyProtection="1">
      <alignment horizontal="center"/>
      <protection locked="0"/>
    </xf>
    <xf numFmtId="170" fontId="11" fillId="2" borderId="27" xfId="0" applyNumberFormat="1" applyFont="1" applyFill="1" applyBorder="1" applyAlignment="1">
      <alignment horizontal="center"/>
    </xf>
    <xf numFmtId="170" fontId="11" fillId="2" borderId="27" xfId="0" quotePrefix="1" applyNumberFormat="1" applyFont="1" applyFill="1" applyBorder="1" applyAlignment="1">
      <alignment horizontal="center"/>
    </xf>
    <xf numFmtId="49" fontId="11" fillId="2" borderId="105" xfId="0" applyNumberFormat="1" applyFont="1" applyFill="1" applyBorder="1" applyAlignment="1" applyProtection="1">
      <alignment horizontal="center"/>
      <protection locked="0"/>
    </xf>
    <xf numFmtId="170" fontId="11" fillId="2" borderId="107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 vertical="center"/>
    </xf>
    <xf numFmtId="170" fontId="11" fillId="2" borderId="15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 applyProtection="1">
      <alignment horizontal="center"/>
      <protection locked="0"/>
    </xf>
    <xf numFmtId="49" fontId="11" fillId="2" borderId="18" xfId="0" applyNumberFormat="1" applyFont="1" applyFill="1" applyBorder="1" applyAlignment="1" applyProtection="1">
      <alignment horizontal="center"/>
      <protection locked="0"/>
    </xf>
    <xf numFmtId="170" fontId="11" fillId="2" borderId="18" xfId="0" applyNumberFormat="1" applyFont="1" applyFill="1" applyBorder="1" applyAlignment="1">
      <alignment horizontal="center"/>
    </xf>
    <xf numFmtId="0" fontId="31" fillId="2" borderId="24" xfId="0" applyFont="1" applyFill="1" applyBorder="1" applyAlignment="1">
      <alignment horizontal="left" vertical="center"/>
    </xf>
    <xf numFmtId="0" fontId="31" fillId="2" borderId="10" xfId="0" applyFont="1" applyFill="1" applyBorder="1" applyAlignment="1">
      <alignment horizontal="left" vertical="center"/>
    </xf>
    <xf numFmtId="170" fontId="11" fillId="2" borderId="8" xfId="0" applyNumberFormat="1" applyFont="1" applyFill="1" applyBorder="1" applyAlignment="1">
      <alignment horizontal="center" vertical="center"/>
    </xf>
    <xf numFmtId="170" fontId="11" fillId="2" borderId="9" xfId="0" applyNumberFormat="1" applyFont="1" applyFill="1" applyBorder="1" applyAlignment="1">
      <alignment horizontal="center" vertical="center"/>
    </xf>
    <xf numFmtId="170" fontId="11" fillId="2" borderId="1" xfId="0" applyNumberFormat="1" applyFont="1" applyFill="1" applyBorder="1" applyAlignment="1">
      <alignment horizontal="center" vertical="center"/>
    </xf>
    <xf numFmtId="44" fontId="11" fillId="25" borderId="1" xfId="0" applyNumberFormat="1" applyFont="1" applyFill="1" applyBorder="1"/>
    <xf numFmtId="0" fontId="85" fillId="21" borderId="24" xfId="0" applyFont="1" applyFill="1" applyBorder="1" applyAlignment="1">
      <alignment horizontal="center" vertical="center"/>
    </xf>
    <xf numFmtId="0" fontId="85" fillId="21" borderId="10" xfId="0" applyFont="1" applyFill="1" applyBorder="1" applyAlignment="1">
      <alignment horizontal="center" vertical="center"/>
    </xf>
    <xf numFmtId="0" fontId="85" fillId="21" borderId="11" xfId="0" applyFont="1" applyFill="1" applyBorder="1" applyAlignment="1">
      <alignment horizontal="center" vertical="center"/>
    </xf>
    <xf numFmtId="0" fontId="85" fillId="21" borderId="8" xfId="0" applyFont="1" applyFill="1" applyBorder="1" applyAlignment="1">
      <alignment horizontal="center" vertical="center"/>
    </xf>
    <xf numFmtId="44" fontId="14" fillId="24" borderId="1" xfId="0" applyNumberFormat="1" applyFont="1" applyFill="1" applyBorder="1" applyAlignment="1">
      <alignment horizontal="center"/>
    </xf>
  </cellXfs>
  <cellStyles count="20">
    <cellStyle name="Milliers 2" xfId="5" xr:uid="{0ADC80A2-3C92-4EBD-8181-86FED620658D}"/>
    <cellStyle name="Monétaire 2" xfId="3" xr:uid="{E8D8BE5F-DA83-461D-9968-04C0650254D7}"/>
    <cellStyle name="Monétaire 2 2" xfId="6" xr:uid="{4A5AEB23-4D2C-4EB7-87BD-1910B5901A2A}"/>
    <cellStyle name="Monétaire 2 3" xfId="7" xr:uid="{6C015A66-BDD7-4FB1-A6F2-66095453FDE3}"/>
    <cellStyle name="Monétaire 2 4" xfId="8" xr:uid="{A3EF27EF-FA6E-418B-BEBF-E20236A514CB}"/>
    <cellStyle name="Monétaire 3" xfId="9" xr:uid="{8D8D1945-C94E-483C-B8F8-ED712B1AEF47}"/>
    <cellStyle name="Monétaire 4" xfId="10" xr:uid="{709AD2E8-4B40-40E6-92DF-575582829610}"/>
    <cellStyle name="Monétaire 5" xfId="11" xr:uid="{BD9664AA-B576-4639-B39D-697427A7AA3C}"/>
    <cellStyle name="Normal" xfId="0" builtinId="0" customBuiltin="1"/>
    <cellStyle name="Normal 2" xfId="2" xr:uid="{DED16BF5-1F3F-4AEA-B49C-C6085F4BF2A2}"/>
    <cellStyle name="Normal 2 2" xfId="12" xr:uid="{68B28F0D-B830-4A1A-8E03-6F1D831E5501}"/>
    <cellStyle name="Normal 3" xfId="1" xr:uid="{08539281-B460-4801-AB03-87981BEC25AB}"/>
    <cellStyle name="Normal 3 2" xfId="13" xr:uid="{79FFB9B4-A268-4073-A1AE-B152F851ADFD}"/>
    <cellStyle name="Normal 3 3" xfId="14" xr:uid="{B63F5590-FF81-4D61-8EF5-C4E1456FFF11}"/>
    <cellStyle name="Normal 3 4" xfId="15" xr:uid="{7F8EA1A1-645C-4A81-926E-1232D796D634}"/>
    <cellStyle name="Normal 4" xfId="4" xr:uid="{15EF0041-4C85-4D69-B4A0-E121B511B6FD}"/>
    <cellStyle name="Normal 5" xfId="16" xr:uid="{CBC8A093-97CF-4C40-8366-F556A1DFC6E7}"/>
    <cellStyle name="Normal 6" xfId="19" xr:uid="{559CD862-BD5A-4154-A884-E0E7D5FB4042}"/>
    <cellStyle name="Pourcentage 2" xfId="17" xr:uid="{D6A23596-E364-46DD-B888-0535F1FB937B}"/>
    <cellStyle name="Pourcentage 3" xfId="18" xr:uid="{FE66167A-E9D9-4E1A-B5F7-8FE9312FF6FB}"/>
  </cellStyles>
  <dxfs count="11">
    <dxf>
      <font>
        <b val="0"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DAE5FE"/>
      <color rgb="FF12065A"/>
      <color rgb="FFCBD7FD"/>
      <color rgb="FF220882"/>
      <color rgb="FFFFFF99"/>
      <color rgb="FFFFE697"/>
      <color rgb="FFFF5050"/>
      <color rgb="FFC0C0C0"/>
      <color rgb="FFBEE39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352424</xdr:colOff>
      <xdr:row>6</xdr:row>
      <xdr:rowOff>44397</xdr:rowOff>
    </xdr:from>
    <xdr:to>
      <xdr:col>11</xdr:col>
      <xdr:colOff>875307</xdr:colOff>
      <xdr:row>6</xdr:row>
      <xdr:rowOff>304801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F397C1-7DC2-40A3-92E8-3202210B1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9182099" y="1901772"/>
          <a:ext cx="522883" cy="260404"/>
        </a:xfrm>
        <a:prstGeom prst="rect">
          <a:avLst/>
        </a:prstGeom>
      </xdr:spPr>
    </xdr:pic>
    <xdr:clientData/>
  </xdr:twoCellAnchor>
  <xdr:oneCellAnchor>
    <xdr:from>
      <xdr:col>11</xdr:col>
      <xdr:colOff>257174</xdr:colOff>
      <xdr:row>4</xdr:row>
      <xdr:rowOff>104775</xdr:rowOff>
    </xdr:from>
    <xdr:ext cx="2714625" cy="342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A55B990-A7F2-46AD-8E53-80FA830D22EB}"/>
            </a:ext>
          </a:extLst>
        </xdr:cNvPr>
        <xdr:cNvSpPr/>
      </xdr:nvSpPr>
      <xdr:spPr>
        <a:xfrm>
          <a:off x="9086849" y="1152525"/>
          <a:ext cx="2714625" cy="34289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fr-FR" sz="1800" b="1" cap="none" spc="0" baseline="0">
              <a:ln w="22225">
                <a:solidFill>
                  <a:srgbClr val="002060"/>
                </a:solidFill>
                <a:prstDash val="solid"/>
              </a:ln>
              <a:solidFill>
                <a:srgbClr val="002060"/>
              </a:solidFill>
              <a:effectLst/>
            </a:rPr>
            <a:t>Carte de crédit seulement</a:t>
          </a:r>
          <a:endParaRPr lang="fr-FR" sz="1800" b="1" cap="none" spc="0">
            <a:ln w="22225">
              <a:solidFill>
                <a:srgbClr val="002060"/>
              </a:solidFill>
              <a:prstDash val="solid"/>
            </a:ln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9</xdr:col>
      <xdr:colOff>275797</xdr:colOff>
      <xdr:row>6</xdr:row>
      <xdr:rowOff>28575</xdr:rowOff>
    </xdr:from>
    <xdr:to>
      <xdr:col>9</xdr:col>
      <xdr:colOff>809625</xdr:colOff>
      <xdr:row>6</xdr:row>
      <xdr:rowOff>325402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D4E93C2-044E-46FA-AC24-0338F5C37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397" y="1885950"/>
          <a:ext cx="533828" cy="29682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2</xdr:col>
      <xdr:colOff>269919</xdr:colOff>
      <xdr:row>4</xdr:row>
      <xdr:rowOff>266700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F358EEF-69B7-4D84-BF67-7C19FBFBD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09550"/>
          <a:ext cx="1193844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38100</xdr:colOff>
      <xdr:row>9</xdr:row>
      <xdr:rowOff>28575</xdr:rowOff>
    </xdr:from>
    <xdr:ext cx="904874" cy="50482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3D32404-A1FC-4859-A035-D0E08D4872E8}"/>
            </a:ext>
          </a:extLst>
        </xdr:cNvPr>
        <xdr:cNvSpPr/>
      </xdr:nvSpPr>
      <xdr:spPr>
        <a:xfrm>
          <a:off x="14049375" y="1847850"/>
          <a:ext cx="904874" cy="5048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endParaRPr lang="fr-FR" sz="2500" b="1" cap="none" spc="0">
            <a:ln w="22225">
              <a:solidFill>
                <a:srgbClr val="002060"/>
              </a:solidFill>
              <a:prstDash val="solid"/>
            </a:ln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8</xdr:col>
      <xdr:colOff>171450</xdr:colOff>
      <xdr:row>7</xdr:row>
      <xdr:rowOff>19051</xdr:rowOff>
    </xdr:from>
    <xdr:to>
      <xdr:col>8</xdr:col>
      <xdr:colOff>826605</xdr:colOff>
      <xdr:row>7</xdr:row>
      <xdr:rowOff>419101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E030979-2FC3-4E92-A1F0-DE81EC3A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1228726"/>
          <a:ext cx="655155" cy="400050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7</xdr:row>
      <xdr:rowOff>19051</xdr:rowOff>
    </xdr:from>
    <xdr:to>
      <xdr:col>8</xdr:col>
      <xdr:colOff>828675</xdr:colOff>
      <xdr:row>7</xdr:row>
      <xdr:rowOff>426182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3B97532-DE98-4440-B4A3-58669EE4D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1325" y="1228726"/>
          <a:ext cx="666750" cy="407131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14</xdr:row>
      <xdr:rowOff>47625</xdr:rowOff>
    </xdr:from>
    <xdr:to>
      <xdr:col>4</xdr:col>
      <xdr:colOff>228600</xdr:colOff>
      <xdr:row>14</xdr:row>
      <xdr:rowOff>104775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E6DEF1A1-199A-4146-B001-339B13574D2C}"/>
            </a:ext>
          </a:extLst>
        </xdr:cNvPr>
        <xdr:cNvCxnSpPr/>
      </xdr:nvCxnSpPr>
      <xdr:spPr>
        <a:xfrm>
          <a:off x="3571875" y="2676525"/>
          <a:ext cx="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171450</xdr:colOff>
      <xdr:row>3</xdr:row>
      <xdr:rowOff>76200</xdr:rowOff>
    </xdr:from>
    <xdr:to>
      <xdr:col>1</xdr:col>
      <xdr:colOff>681623</xdr:colOff>
      <xdr:row>5</xdr:row>
      <xdr:rowOff>81529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8B3C0C-C790-4883-9FF9-AE580D39B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76200"/>
          <a:ext cx="767348" cy="710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161926</xdr:colOff>
      <xdr:row>7</xdr:row>
      <xdr:rowOff>28575</xdr:rowOff>
    </xdr:from>
    <xdr:to>
      <xdr:col>8</xdr:col>
      <xdr:colOff>896068</xdr:colOff>
      <xdr:row>7</xdr:row>
      <xdr:rowOff>418758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82E0A4-021F-462A-8345-12BB7A55C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1" y="1800225"/>
          <a:ext cx="734142" cy="390183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161926</xdr:colOff>
      <xdr:row>7</xdr:row>
      <xdr:rowOff>28575</xdr:rowOff>
    </xdr:from>
    <xdr:to>
      <xdr:col>8</xdr:col>
      <xdr:colOff>896068</xdr:colOff>
      <xdr:row>7</xdr:row>
      <xdr:rowOff>418758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46D6394-2A0E-4508-84A5-7D7073AF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6" y="1400175"/>
          <a:ext cx="734142" cy="390183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14</xdr:row>
      <xdr:rowOff>47625</xdr:rowOff>
    </xdr:from>
    <xdr:to>
      <xdr:col>4</xdr:col>
      <xdr:colOff>228600</xdr:colOff>
      <xdr:row>14</xdr:row>
      <xdr:rowOff>104775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C7F46CCF-7727-48E2-856D-583BDA523A73}"/>
            </a:ext>
          </a:extLst>
        </xdr:cNvPr>
        <xdr:cNvCxnSpPr/>
      </xdr:nvCxnSpPr>
      <xdr:spPr>
        <a:xfrm>
          <a:off x="3800475" y="2838450"/>
          <a:ext cx="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76200</xdr:colOff>
      <xdr:row>3</xdr:row>
      <xdr:rowOff>66675</xdr:rowOff>
    </xdr:from>
    <xdr:to>
      <xdr:col>1</xdr:col>
      <xdr:colOff>843548</xdr:colOff>
      <xdr:row>5</xdr:row>
      <xdr:rowOff>72004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F4466CF-5905-4A2B-8869-7F572C381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66675"/>
          <a:ext cx="767348" cy="7101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504825</xdr:colOff>
      <xdr:row>3</xdr:row>
      <xdr:rowOff>76200</xdr:rowOff>
    </xdr:from>
    <xdr:ext cx="800100" cy="50482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8088309-AF2A-4106-815F-F713626EE512}"/>
            </a:ext>
          </a:extLst>
        </xdr:cNvPr>
        <xdr:cNvSpPr/>
      </xdr:nvSpPr>
      <xdr:spPr>
        <a:xfrm>
          <a:off x="1885950" y="76200"/>
          <a:ext cx="800100" cy="5048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endParaRPr lang="fr-FR" sz="2500" b="1" cap="none" spc="0">
            <a:ln w="22225">
              <a:solidFill>
                <a:srgbClr val="002060"/>
              </a:solidFill>
              <a:prstDash val="solid"/>
            </a:ln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8</xdr:col>
      <xdr:colOff>307393</xdr:colOff>
      <xdr:row>7</xdr:row>
      <xdr:rowOff>28116</xdr:rowOff>
    </xdr:from>
    <xdr:to>
      <xdr:col>8</xdr:col>
      <xdr:colOff>952500</xdr:colOff>
      <xdr:row>7</xdr:row>
      <xdr:rowOff>438151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D886156-7458-4E73-9684-D23801B2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4568" y="1618791"/>
          <a:ext cx="645107" cy="400510"/>
        </a:xfrm>
        <a:prstGeom prst="rect">
          <a:avLst/>
        </a:prstGeom>
      </xdr:spPr>
    </xdr:pic>
    <xdr:clientData/>
  </xdr:twoCellAnchor>
  <xdr:twoCellAnchor editAs="oneCell">
    <xdr:from>
      <xdr:col>8</xdr:col>
      <xdr:colOff>307393</xdr:colOff>
      <xdr:row>7</xdr:row>
      <xdr:rowOff>28116</xdr:rowOff>
    </xdr:from>
    <xdr:to>
      <xdr:col>8</xdr:col>
      <xdr:colOff>952500</xdr:colOff>
      <xdr:row>7</xdr:row>
      <xdr:rowOff>438151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6345262-4744-400B-93FB-85AAA8EA5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7743" y="1199691"/>
          <a:ext cx="645107" cy="400510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28</xdr:row>
      <xdr:rowOff>47625</xdr:rowOff>
    </xdr:from>
    <xdr:to>
      <xdr:col>4</xdr:col>
      <xdr:colOff>228600</xdr:colOff>
      <xdr:row>28</xdr:row>
      <xdr:rowOff>104775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B70951A9-B326-4354-B423-7A157F1BDD8E}"/>
            </a:ext>
          </a:extLst>
        </xdr:cNvPr>
        <xdr:cNvCxnSpPr/>
      </xdr:nvCxnSpPr>
      <xdr:spPr>
        <a:xfrm>
          <a:off x="3590925" y="2762250"/>
          <a:ext cx="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123825</xdr:colOff>
      <xdr:row>3</xdr:row>
      <xdr:rowOff>28575</xdr:rowOff>
    </xdr:from>
    <xdr:to>
      <xdr:col>1</xdr:col>
      <xdr:colOff>891173</xdr:colOff>
      <xdr:row>5</xdr:row>
      <xdr:rowOff>72004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6071D0A-2109-4EF6-86F3-10C516DD1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8575"/>
          <a:ext cx="767348" cy="710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200024</xdr:colOff>
      <xdr:row>7</xdr:row>
      <xdr:rowOff>27312</xdr:rowOff>
    </xdr:from>
    <xdr:to>
      <xdr:col>8</xdr:col>
      <xdr:colOff>777240</xdr:colOff>
      <xdr:row>7</xdr:row>
      <xdr:rowOff>365580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1407A0F-0A57-4D9A-8475-DE0123945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4" y="2227587"/>
          <a:ext cx="571501" cy="343983"/>
        </a:xfrm>
        <a:prstGeom prst="rect">
          <a:avLst/>
        </a:prstGeom>
      </xdr:spPr>
    </xdr:pic>
    <xdr:clientData/>
  </xdr:twoCellAnchor>
  <xdr:twoCellAnchor>
    <xdr:from>
      <xdr:col>4</xdr:col>
      <xdr:colOff>228600</xdr:colOff>
      <xdr:row>28</xdr:row>
      <xdr:rowOff>47625</xdr:rowOff>
    </xdr:from>
    <xdr:to>
      <xdr:col>4</xdr:col>
      <xdr:colOff>228600</xdr:colOff>
      <xdr:row>28</xdr:row>
      <xdr:rowOff>104775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BEC6E70D-0E5E-42E5-A608-4B69A64C1F27}"/>
            </a:ext>
          </a:extLst>
        </xdr:cNvPr>
        <xdr:cNvCxnSpPr/>
      </xdr:nvCxnSpPr>
      <xdr:spPr>
        <a:xfrm>
          <a:off x="3552825" y="2581275"/>
          <a:ext cx="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123826</xdr:colOff>
      <xdr:row>0</xdr:row>
      <xdr:rowOff>0</xdr:rowOff>
    </xdr:from>
    <xdr:to>
      <xdr:col>1</xdr:col>
      <xdr:colOff>952500</xdr:colOff>
      <xdr:row>5</xdr:row>
      <xdr:rowOff>109711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0F9477D-DFA7-6767-C925-C8BCCC023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0"/>
          <a:ext cx="828674" cy="7669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248565</xdr:colOff>
      <xdr:row>5</xdr:row>
      <xdr:rowOff>105833</xdr:rowOff>
    </xdr:from>
    <xdr:to>
      <xdr:col>2</xdr:col>
      <xdr:colOff>1014729</xdr:colOff>
      <xdr:row>9</xdr:row>
      <xdr:rowOff>95250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A0245BB-CBE5-0353-AFD9-8E91D269A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98" y="1280583"/>
          <a:ext cx="766164" cy="7090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</xdr:row>
      <xdr:rowOff>99666</xdr:rowOff>
    </xdr:from>
    <xdr:to>
      <xdr:col>6</xdr:col>
      <xdr:colOff>92216</xdr:colOff>
      <xdr:row>10</xdr:row>
      <xdr:rowOff>343266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868D9E-1437-E134-FE72-EE03049AB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" y="1261716"/>
          <a:ext cx="1406666" cy="10246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6</xdr:col>
      <xdr:colOff>1593093</xdr:colOff>
      <xdr:row>4</xdr:row>
      <xdr:rowOff>106745</xdr:rowOff>
    </xdr:from>
    <xdr:to>
      <xdr:col>6</xdr:col>
      <xdr:colOff>2609849</xdr:colOff>
      <xdr:row>10</xdr:row>
      <xdr:rowOff>266700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C58E048-01CA-36E4-1D7A-962FE7031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5117343" y="1268795"/>
          <a:ext cx="1016756" cy="941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656A4-DAF3-4B48-8623-7941AD26874D}">
  <dimension ref="A1:AC56"/>
  <sheetViews>
    <sheetView showZeros="0" workbookViewId="0">
      <selection activeCell="N3" sqref="N3:V22"/>
    </sheetView>
  </sheetViews>
  <sheetFormatPr baseColWidth="10" defaultColWidth="6" defaultRowHeight="15"/>
  <cols>
    <col min="1" max="1" width="6" style="9"/>
    <col min="2" max="3" width="12.7109375" style="10" customWidth="1"/>
    <col min="4" max="8" width="6" style="10"/>
    <col min="9" max="9" width="19.140625" style="10" customWidth="1"/>
    <col min="10" max="10" width="7" style="10" customWidth="1"/>
    <col min="11" max="11" width="5" style="14" customWidth="1"/>
    <col min="12" max="12" width="6" style="14"/>
    <col min="13" max="13" width="6" style="10"/>
    <col min="14" max="14" width="13.85546875" style="10" customWidth="1"/>
    <col min="15" max="15" width="25" style="10" customWidth="1"/>
    <col min="16" max="17" width="11.140625" style="10" bestFit="1" customWidth="1"/>
    <col min="18" max="18" width="10" style="10" customWidth="1"/>
    <col min="19" max="16384" width="6" style="10"/>
  </cols>
  <sheetData>
    <row r="1" spans="1:29">
      <c r="F1" s="9"/>
      <c r="G1" s="9"/>
      <c r="H1" s="9"/>
      <c r="I1" s="9"/>
      <c r="J1" s="9"/>
      <c r="K1" s="11"/>
      <c r="L1" s="11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9">
      <c r="F2" s="9"/>
      <c r="G2" s="9"/>
      <c r="H2" s="9"/>
      <c r="I2" s="9"/>
      <c r="J2" s="9"/>
      <c r="K2" s="11"/>
      <c r="L2" s="11"/>
      <c r="M2" s="9"/>
      <c r="N2" s="9"/>
      <c r="O2" s="9"/>
      <c r="P2" s="9"/>
      <c r="Q2" s="519" t="s">
        <v>37</v>
      </c>
      <c r="R2" s="519"/>
      <c r="S2" s="9"/>
      <c r="T2" s="9"/>
      <c r="U2" s="9"/>
      <c r="V2" s="9"/>
      <c r="W2" s="9"/>
      <c r="X2" s="289" t="s">
        <v>169</v>
      </c>
      <c r="Y2" s="9"/>
      <c r="Z2" s="9"/>
      <c r="AA2" s="9"/>
      <c r="AB2" s="9"/>
      <c r="AC2" s="291" t="s">
        <v>173</v>
      </c>
    </row>
    <row r="3" spans="1:29">
      <c r="A3" s="9">
        <v>1</v>
      </c>
      <c r="B3" s="281">
        <v>45648</v>
      </c>
      <c r="C3" s="281">
        <v>45654</v>
      </c>
      <c r="F3" s="9"/>
      <c r="G3" s="9"/>
      <c r="H3" s="9"/>
      <c r="I3" s="9" t="s">
        <v>134</v>
      </c>
      <c r="J3" s="9"/>
      <c r="K3" s="13"/>
      <c r="L3" s="11"/>
      <c r="M3" s="9"/>
      <c r="N3" s="501" t="s">
        <v>221</v>
      </c>
      <c r="O3" s="501" t="s">
        <v>222</v>
      </c>
      <c r="P3" s="502" t="s">
        <v>223</v>
      </c>
      <c r="Q3" s="502" t="s">
        <v>224</v>
      </c>
      <c r="R3" s="501" t="s">
        <v>38</v>
      </c>
      <c r="S3" s="501" t="s">
        <v>225</v>
      </c>
      <c r="T3" s="501" t="s">
        <v>226</v>
      </c>
      <c r="U3" s="501" t="s">
        <v>227</v>
      </c>
      <c r="V3" s="501"/>
      <c r="W3" s="9"/>
      <c r="X3" s="9"/>
      <c r="Y3" s="9"/>
      <c r="Z3" s="9"/>
      <c r="AA3" s="9"/>
      <c r="AB3" s="9"/>
    </row>
    <row r="4" spans="1:29">
      <c r="A4" s="9">
        <v>2</v>
      </c>
      <c r="B4" s="12">
        <f>C3+1</f>
        <v>45655</v>
      </c>
      <c r="C4" s="12">
        <f t="shared" ref="C4:C55" si="0">B4+6</f>
        <v>45661</v>
      </c>
      <c r="F4" s="9"/>
      <c r="G4" s="9"/>
      <c r="H4" s="9"/>
      <c r="I4" s="9" t="s">
        <v>130</v>
      </c>
      <c r="J4" s="9"/>
      <c r="K4" s="11">
        <v>1</v>
      </c>
      <c r="L4" s="11"/>
      <c r="M4" s="9"/>
      <c r="N4" s="503">
        <v>45658</v>
      </c>
      <c r="O4" s="504" t="s">
        <v>228</v>
      </c>
      <c r="P4" s="505"/>
      <c r="Q4" s="506" t="s">
        <v>39</v>
      </c>
      <c r="R4" s="506" t="s">
        <v>39</v>
      </c>
      <c r="S4" s="507" t="s">
        <v>39</v>
      </c>
      <c r="T4" s="507" t="s">
        <v>229</v>
      </c>
      <c r="U4" s="507" t="s">
        <v>39</v>
      </c>
      <c r="V4" s="505">
        <v>1</v>
      </c>
      <c r="W4" s="9"/>
      <c r="X4" t="s">
        <v>152</v>
      </c>
      <c r="Y4"/>
      <c r="Z4" s="9"/>
      <c r="AA4" s="9"/>
      <c r="AB4" s="9"/>
      <c r="AC4" s="364" t="s">
        <v>208</v>
      </c>
    </row>
    <row r="5" spans="1:29">
      <c r="A5" s="9">
        <v>3</v>
      </c>
      <c r="B5" s="12">
        <f t="shared" ref="B5:B55" si="1">C4+1</f>
        <v>45662</v>
      </c>
      <c r="C5" s="12">
        <f t="shared" si="0"/>
        <v>45668</v>
      </c>
      <c r="F5" s="9"/>
      <c r="G5" s="9"/>
      <c r="H5" s="9"/>
      <c r="I5" s="9" t="s">
        <v>131</v>
      </c>
      <c r="J5" s="9"/>
      <c r="K5" s="11">
        <v>2</v>
      </c>
      <c r="L5" s="11"/>
      <c r="M5" s="9"/>
      <c r="N5" s="503">
        <v>45659</v>
      </c>
      <c r="O5" s="504" t="s">
        <v>230</v>
      </c>
      <c r="P5" s="505"/>
      <c r="Q5" s="506" t="s">
        <v>39</v>
      </c>
      <c r="R5" s="506" t="s">
        <v>39</v>
      </c>
      <c r="S5" s="507" t="s">
        <v>39</v>
      </c>
      <c r="T5" s="505"/>
      <c r="U5" s="507" t="s">
        <v>39</v>
      </c>
      <c r="V5" s="505">
        <v>2</v>
      </c>
      <c r="W5" s="9"/>
      <c r="X5" t="s">
        <v>153</v>
      </c>
      <c r="Y5"/>
      <c r="Z5" s="9"/>
      <c r="AA5" s="9"/>
      <c r="AB5" s="9"/>
      <c r="AC5" s="364" t="s">
        <v>209</v>
      </c>
    </row>
    <row r="6" spans="1:29">
      <c r="A6" s="9">
        <v>4</v>
      </c>
      <c r="B6" s="12">
        <f t="shared" si="1"/>
        <v>45669</v>
      </c>
      <c r="C6" s="12">
        <f t="shared" si="0"/>
        <v>45675</v>
      </c>
      <c r="F6" s="9"/>
      <c r="G6" s="9"/>
      <c r="H6" s="9"/>
      <c r="I6" s="9" t="s">
        <v>132</v>
      </c>
      <c r="J6" s="9"/>
      <c r="K6" s="11">
        <v>3</v>
      </c>
      <c r="L6" s="11"/>
      <c r="M6" s="9"/>
      <c r="N6" s="503">
        <v>45705</v>
      </c>
      <c r="O6" s="508" t="s">
        <v>231</v>
      </c>
      <c r="P6" s="505"/>
      <c r="Q6" s="509"/>
      <c r="R6" s="506" t="s">
        <v>39</v>
      </c>
      <c r="S6" s="507" t="s">
        <v>39</v>
      </c>
      <c r="T6" s="507" t="s">
        <v>229</v>
      </c>
      <c r="U6" s="505"/>
      <c r="V6" s="505">
        <v>3</v>
      </c>
      <c r="W6" s="9"/>
      <c r="X6" t="s">
        <v>185</v>
      </c>
      <c r="Y6"/>
      <c r="Z6" s="9"/>
      <c r="AA6" s="9"/>
      <c r="AB6" s="9"/>
      <c r="AC6" s="364" t="s">
        <v>210</v>
      </c>
    </row>
    <row r="7" spans="1:29">
      <c r="A7" s="9">
        <v>5</v>
      </c>
      <c r="B7" s="12">
        <f t="shared" si="1"/>
        <v>45676</v>
      </c>
      <c r="C7" s="12">
        <f t="shared" si="0"/>
        <v>45682</v>
      </c>
      <c r="F7" s="9"/>
      <c r="G7" s="9"/>
      <c r="H7" s="9"/>
      <c r="I7" s="9" t="s">
        <v>133</v>
      </c>
      <c r="J7" s="9"/>
      <c r="K7" s="11">
        <v>4</v>
      </c>
      <c r="L7" s="11"/>
      <c r="M7" s="9"/>
      <c r="N7" s="510">
        <v>45765</v>
      </c>
      <c r="O7" s="504" t="s">
        <v>232</v>
      </c>
      <c r="P7" s="505"/>
      <c r="Q7" s="506" t="s">
        <v>39</v>
      </c>
      <c r="R7" s="506" t="s">
        <v>39</v>
      </c>
      <c r="S7" s="507" t="s">
        <v>39</v>
      </c>
      <c r="T7" s="507" t="s">
        <v>229</v>
      </c>
      <c r="U7" s="505"/>
      <c r="V7" s="511">
        <v>4</v>
      </c>
      <c r="W7" s="9"/>
      <c r="X7" t="s">
        <v>154</v>
      </c>
      <c r="Y7"/>
      <c r="Z7" s="9"/>
      <c r="AA7" s="9"/>
      <c r="AB7" s="9"/>
      <c r="AC7" s="518" t="s">
        <v>247</v>
      </c>
    </row>
    <row r="8" spans="1:29">
      <c r="A8" s="9">
        <v>6</v>
      </c>
      <c r="B8" s="12">
        <f t="shared" si="1"/>
        <v>45683</v>
      </c>
      <c r="C8" s="12">
        <f t="shared" si="0"/>
        <v>45689</v>
      </c>
      <c r="F8" s="9"/>
      <c r="G8" s="9"/>
      <c r="H8" s="9"/>
      <c r="I8" s="16"/>
      <c r="J8" s="16"/>
      <c r="K8" s="15"/>
      <c r="L8" s="15"/>
      <c r="M8" s="16"/>
      <c r="N8" s="510">
        <v>45802</v>
      </c>
      <c r="O8" s="504" t="s">
        <v>233</v>
      </c>
      <c r="P8" s="505"/>
      <c r="Q8" s="506" t="s">
        <v>39</v>
      </c>
      <c r="R8" s="505"/>
      <c r="S8" s="507" t="s">
        <v>39</v>
      </c>
      <c r="T8" s="507" t="s">
        <v>229</v>
      </c>
      <c r="U8" s="505"/>
      <c r="V8" s="505">
        <v>5</v>
      </c>
      <c r="W8" s="9"/>
      <c r="X8" t="s">
        <v>155</v>
      </c>
      <c r="Y8"/>
      <c r="Z8" s="9"/>
      <c r="AA8" s="9"/>
      <c r="AB8" s="9"/>
    </row>
    <row r="9" spans="1:29">
      <c r="A9" s="9">
        <v>7</v>
      </c>
      <c r="B9" s="12">
        <f t="shared" si="1"/>
        <v>45690</v>
      </c>
      <c r="C9" s="12">
        <f t="shared" si="0"/>
        <v>45696</v>
      </c>
      <c r="F9" s="9"/>
      <c r="G9" s="9"/>
      <c r="H9" s="9"/>
      <c r="K9" s="15"/>
      <c r="L9" s="15"/>
      <c r="M9" s="16"/>
      <c r="N9" s="510">
        <v>45832</v>
      </c>
      <c r="O9" s="504" t="s">
        <v>234</v>
      </c>
      <c r="P9" s="505"/>
      <c r="Q9" s="506" t="s">
        <v>39</v>
      </c>
      <c r="R9" s="505"/>
      <c r="S9" s="505"/>
      <c r="T9" s="505"/>
      <c r="U9" s="505"/>
      <c r="V9" s="505">
        <v>6</v>
      </c>
      <c r="W9" s="9"/>
      <c r="X9" t="s">
        <v>156</v>
      </c>
      <c r="Y9"/>
      <c r="Z9" s="9"/>
      <c r="AA9" s="9"/>
      <c r="AB9" s="9"/>
    </row>
    <row r="10" spans="1:29">
      <c r="A10" s="9">
        <v>8</v>
      </c>
      <c r="B10" s="12">
        <f t="shared" si="1"/>
        <v>45697</v>
      </c>
      <c r="C10" s="12">
        <f t="shared" si="0"/>
        <v>45703</v>
      </c>
      <c r="F10" s="9"/>
      <c r="G10" s="9"/>
      <c r="H10" s="9"/>
      <c r="J10" s="9"/>
      <c r="K10" s="15"/>
      <c r="L10" s="15"/>
      <c r="M10" s="16"/>
      <c r="N10" s="510">
        <v>45839</v>
      </c>
      <c r="O10" s="504" t="s">
        <v>235</v>
      </c>
      <c r="P10" s="505"/>
      <c r="Q10" s="506" t="s">
        <v>39</v>
      </c>
      <c r="R10" s="506" t="s">
        <v>39</v>
      </c>
      <c r="S10" s="507" t="s">
        <v>39</v>
      </c>
      <c r="T10" s="507" t="s">
        <v>229</v>
      </c>
      <c r="U10" s="505"/>
      <c r="V10" s="505">
        <v>7</v>
      </c>
      <c r="W10" s="9"/>
      <c r="X10" t="s">
        <v>157</v>
      </c>
      <c r="Y10"/>
      <c r="Z10" s="9"/>
      <c r="AA10" s="9"/>
      <c r="AB10" s="9"/>
    </row>
    <row r="11" spans="1:29">
      <c r="A11" s="9">
        <v>9</v>
      </c>
      <c r="B11" s="12">
        <f t="shared" si="1"/>
        <v>45704</v>
      </c>
      <c r="C11" s="12">
        <f t="shared" si="0"/>
        <v>45710</v>
      </c>
      <c r="F11" s="9"/>
      <c r="G11" s="9"/>
      <c r="H11" s="9"/>
      <c r="I11" s="365" t="s">
        <v>108</v>
      </c>
      <c r="J11" s="9"/>
      <c r="K11" s="11"/>
      <c r="L11" s="11"/>
      <c r="M11" s="9"/>
      <c r="N11" s="510">
        <v>45842</v>
      </c>
      <c r="O11" s="504" t="s">
        <v>236</v>
      </c>
      <c r="P11" s="505"/>
      <c r="Q11" s="505"/>
      <c r="R11" s="505"/>
      <c r="S11" s="512"/>
      <c r="T11" s="512"/>
      <c r="U11" s="507" t="s">
        <v>39</v>
      </c>
      <c r="V11" s="511">
        <v>8</v>
      </c>
      <c r="W11" s="9"/>
      <c r="X11" t="s">
        <v>158</v>
      </c>
      <c r="Y11"/>
      <c r="Z11" s="9"/>
      <c r="AA11" s="9"/>
      <c r="AB11" s="9"/>
    </row>
    <row r="12" spans="1:29">
      <c r="A12" s="9">
        <v>10</v>
      </c>
      <c r="B12" s="12">
        <f t="shared" si="1"/>
        <v>45711</v>
      </c>
      <c r="C12" s="12">
        <f t="shared" si="0"/>
        <v>45717</v>
      </c>
      <c r="F12" s="9"/>
      <c r="G12" s="9"/>
      <c r="H12" s="9"/>
      <c r="I12" s="282" t="s">
        <v>130</v>
      </c>
      <c r="J12" s="9"/>
      <c r="K12" s="11"/>
      <c r="L12" s="11"/>
      <c r="M12" s="9"/>
      <c r="N12" s="510">
        <v>45873</v>
      </c>
      <c r="O12" s="504" t="s">
        <v>237</v>
      </c>
      <c r="P12" s="505"/>
      <c r="Q12" s="505"/>
      <c r="R12" s="505"/>
      <c r="S12" s="505"/>
      <c r="T12" s="507" t="s">
        <v>39</v>
      </c>
      <c r="U12" s="505"/>
      <c r="V12" s="505">
        <v>9</v>
      </c>
      <c r="W12" s="9"/>
      <c r="X12" t="s">
        <v>159</v>
      </c>
      <c r="Y12"/>
      <c r="Z12" s="9"/>
      <c r="AA12" s="9"/>
      <c r="AB12" s="9"/>
    </row>
    <row r="13" spans="1:29">
      <c r="A13" s="9">
        <v>11</v>
      </c>
      <c r="B13" s="12">
        <f t="shared" si="1"/>
        <v>45718</v>
      </c>
      <c r="C13" s="12">
        <f t="shared" si="0"/>
        <v>45724</v>
      </c>
      <c r="F13" s="9"/>
      <c r="G13" s="9"/>
      <c r="H13" s="9"/>
      <c r="I13" s="282" t="s">
        <v>131</v>
      </c>
      <c r="J13" s="9"/>
      <c r="K13" s="11"/>
      <c r="L13" s="11"/>
      <c r="M13" s="9"/>
      <c r="N13" s="510">
        <v>45873</v>
      </c>
      <c r="O13" s="508" t="s">
        <v>238</v>
      </c>
      <c r="P13" s="505"/>
      <c r="Q13" s="509"/>
      <c r="R13" s="513" t="s">
        <v>39</v>
      </c>
      <c r="S13" s="509"/>
      <c r="T13" s="509"/>
      <c r="U13" s="509"/>
      <c r="V13" s="505">
        <v>10</v>
      </c>
      <c r="W13" s="9"/>
      <c r="X13" t="s">
        <v>171</v>
      </c>
      <c r="Y13"/>
      <c r="Z13" s="9"/>
      <c r="AA13" s="9"/>
      <c r="AB13" s="9"/>
    </row>
    <row r="14" spans="1:29">
      <c r="A14" s="9">
        <v>12</v>
      </c>
      <c r="B14" s="12">
        <f t="shared" si="1"/>
        <v>45725</v>
      </c>
      <c r="C14" s="12">
        <f t="shared" si="0"/>
        <v>45731</v>
      </c>
      <c r="F14" s="9"/>
      <c r="G14" s="9"/>
      <c r="H14" s="9"/>
      <c r="I14" s="360" t="s">
        <v>197</v>
      </c>
      <c r="J14" s="9"/>
      <c r="K14" s="11"/>
      <c r="L14" s="15"/>
      <c r="M14" s="16"/>
      <c r="N14" s="510">
        <v>45901</v>
      </c>
      <c r="O14" s="504" t="s">
        <v>239</v>
      </c>
      <c r="P14" s="505"/>
      <c r="Q14" s="506" t="s">
        <v>39</v>
      </c>
      <c r="R14" s="506" t="s">
        <v>39</v>
      </c>
      <c r="S14" s="507" t="s">
        <v>39</v>
      </c>
      <c r="T14" s="507" t="s">
        <v>39</v>
      </c>
      <c r="U14" s="507" t="s">
        <v>39</v>
      </c>
      <c r="V14" s="505">
        <v>11</v>
      </c>
      <c r="W14" s="9"/>
      <c r="X14" t="s">
        <v>186</v>
      </c>
      <c r="Y14"/>
      <c r="Z14" s="9"/>
      <c r="AA14" s="9"/>
      <c r="AB14" s="9"/>
    </row>
    <row r="15" spans="1:29">
      <c r="A15" s="9">
        <v>13</v>
      </c>
      <c r="B15" s="12">
        <f t="shared" si="1"/>
        <v>45732</v>
      </c>
      <c r="C15" s="12">
        <f t="shared" si="0"/>
        <v>45738</v>
      </c>
      <c r="F15" s="9"/>
      <c r="G15" s="9"/>
      <c r="H15" s="9"/>
      <c r="I15" s="352" t="s">
        <v>189</v>
      </c>
      <c r="J15" s="9"/>
      <c r="K15" s="11"/>
      <c r="L15" s="11"/>
      <c r="M15" s="9"/>
      <c r="N15" s="510">
        <v>45943</v>
      </c>
      <c r="O15" s="508" t="s">
        <v>240</v>
      </c>
      <c r="P15" s="505"/>
      <c r="Q15" s="506" t="s">
        <v>39</v>
      </c>
      <c r="R15" s="506" t="s">
        <v>39</v>
      </c>
      <c r="S15" s="507" t="s">
        <v>39</v>
      </c>
      <c r="T15" s="505"/>
      <c r="U15" s="505"/>
      <c r="V15" s="511">
        <v>12</v>
      </c>
      <c r="W15" s="9"/>
      <c r="X15" t="s">
        <v>187</v>
      </c>
      <c r="Y15"/>
      <c r="Z15" s="9"/>
      <c r="AA15" s="9"/>
      <c r="AB15" s="9"/>
    </row>
    <row r="16" spans="1:29">
      <c r="A16" s="9">
        <v>14</v>
      </c>
      <c r="B16" s="12">
        <f t="shared" si="1"/>
        <v>45739</v>
      </c>
      <c r="C16" s="12">
        <f t="shared" si="0"/>
        <v>45745</v>
      </c>
      <c r="F16" s="9"/>
      <c r="G16" s="9"/>
      <c r="H16" s="9"/>
      <c r="I16" s="282" t="s">
        <v>136</v>
      </c>
      <c r="J16" s="9"/>
      <c r="K16" s="11"/>
      <c r="L16" s="11"/>
      <c r="M16" s="9"/>
      <c r="N16" s="510">
        <v>45972</v>
      </c>
      <c r="O16" s="508" t="s">
        <v>241</v>
      </c>
      <c r="P16" s="505"/>
      <c r="Q16" s="505"/>
      <c r="R16" s="505"/>
      <c r="S16" s="505"/>
      <c r="T16" s="507" t="s">
        <v>39</v>
      </c>
      <c r="U16" s="505"/>
      <c r="V16" s="505">
        <v>13</v>
      </c>
      <c r="W16" s="9"/>
      <c r="X16" t="s">
        <v>160</v>
      </c>
      <c r="Y16"/>
      <c r="Z16" s="9"/>
      <c r="AA16" s="9"/>
      <c r="AB16" s="9"/>
    </row>
    <row r="17" spans="1:28">
      <c r="A17" s="9">
        <v>15</v>
      </c>
      <c r="B17" s="12">
        <f t="shared" si="1"/>
        <v>45746</v>
      </c>
      <c r="C17" s="12">
        <f t="shared" si="0"/>
        <v>45752</v>
      </c>
      <c r="F17" s="9"/>
      <c r="G17" s="9"/>
      <c r="H17" s="9"/>
      <c r="I17" s="283" t="s">
        <v>140</v>
      </c>
      <c r="J17" s="9"/>
      <c r="K17" s="11"/>
      <c r="L17" s="11"/>
      <c r="M17" s="9"/>
      <c r="N17" s="510">
        <v>45988</v>
      </c>
      <c r="O17" s="508" t="s">
        <v>242</v>
      </c>
      <c r="P17" s="505"/>
      <c r="Q17" s="505"/>
      <c r="R17" s="505"/>
      <c r="S17" s="505"/>
      <c r="T17" s="512"/>
      <c r="U17" s="507" t="s">
        <v>39</v>
      </c>
      <c r="V17" s="505">
        <v>14</v>
      </c>
      <c r="W17" s="9"/>
      <c r="X17" t="s">
        <v>161</v>
      </c>
      <c r="Y17"/>
      <c r="Z17" s="9"/>
      <c r="AA17" s="9"/>
      <c r="AB17" s="9"/>
    </row>
    <row r="18" spans="1:28">
      <c r="A18" s="9">
        <v>16</v>
      </c>
      <c r="B18" s="12">
        <f t="shared" si="1"/>
        <v>45753</v>
      </c>
      <c r="C18" s="12">
        <f t="shared" si="0"/>
        <v>45759</v>
      </c>
      <c r="F18" s="9"/>
      <c r="G18" s="9"/>
      <c r="H18" s="9"/>
      <c r="I18" s="282" t="s">
        <v>137</v>
      </c>
      <c r="J18" s="9"/>
      <c r="K18" s="11"/>
      <c r="L18" s="11"/>
      <c r="M18" s="9"/>
      <c r="N18" s="510">
        <v>45989</v>
      </c>
      <c r="O18" s="508" t="s">
        <v>243</v>
      </c>
      <c r="P18" s="505"/>
      <c r="Q18" s="505"/>
      <c r="R18" s="505"/>
      <c r="S18" s="505"/>
      <c r="T18" s="512"/>
      <c r="U18" s="507" t="s">
        <v>39</v>
      </c>
      <c r="V18" s="505">
        <v>15</v>
      </c>
      <c r="W18" s="9"/>
      <c r="X18" t="s">
        <v>162</v>
      </c>
      <c r="Y18"/>
      <c r="Z18" s="9"/>
      <c r="AA18" s="9"/>
      <c r="AB18" s="9"/>
    </row>
    <row r="19" spans="1:28">
      <c r="A19" s="9">
        <v>17</v>
      </c>
      <c r="B19" s="12">
        <f t="shared" si="1"/>
        <v>45760</v>
      </c>
      <c r="C19" s="12">
        <f t="shared" si="0"/>
        <v>45766</v>
      </c>
      <c r="F19" s="9"/>
      <c r="G19" s="9"/>
      <c r="H19" s="9"/>
      <c r="J19" s="9"/>
      <c r="K19" s="11"/>
      <c r="L19" s="11"/>
      <c r="M19" s="9"/>
      <c r="N19" s="510">
        <v>46016</v>
      </c>
      <c r="O19" s="504" t="s">
        <v>244</v>
      </c>
      <c r="P19" s="505"/>
      <c r="Q19" s="506" t="s">
        <v>39</v>
      </c>
      <c r="R19" s="506" t="s">
        <v>39</v>
      </c>
      <c r="S19" s="507" t="s">
        <v>39</v>
      </c>
      <c r="T19" s="507" t="s">
        <v>39</v>
      </c>
      <c r="U19" s="507" t="s">
        <v>39</v>
      </c>
      <c r="V19" s="511">
        <v>16</v>
      </c>
      <c r="W19" s="9"/>
      <c r="X19" t="s">
        <v>188</v>
      </c>
      <c r="Y19"/>
      <c r="Z19" s="9"/>
      <c r="AA19" s="9"/>
      <c r="AB19" s="9"/>
    </row>
    <row r="20" spans="1:28">
      <c r="A20" s="9">
        <v>18</v>
      </c>
      <c r="B20" s="12">
        <f t="shared" si="1"/>
        <v>45767</v>
      </c>
      <c r="C20" s="12">
        <f t="shared" si="0"/>
        <v>45773</v>
      </c>
      <c r="F20" s="9"/>
      <c r="G20" s="9"/>
      <c r="H20" s="9"/>
      <c r="I20" s="359" t="s">
        <v>194</v>
      </c>
      <c r="J20" s="9"/>
      <c r="K20" s="11"/>
      <c r="L20" s="11"/>
      <c r="M20" s="9"/>
      <c r="N20" s="510">
        <v>46017</v>
      </c>
      <c r="O20" s="504" t="s">
        <v>245</v>
      </c>
      <c r="P20" s="505"/>
      <c r="Q20" s="506" t="s">
        <v>39</v>
      </c>
      <c r="R20" s="506" t="s">
        <v>39</v>
      </c>
      <c r="S20" s="507" t="s">
        <v>39</v>
      </c>
      <c r="T20" s="507" t="s">
        <v>39</v>
      </c>
      <c r="U20" s="507" t="s">
        <v>39</v>
      </c>
      <c r="V20" s="505">
        <v>17</v>
      </c>
      <c r="W20" s="9"/>
      <c r="X20" t="s">
        <v>163</v>
      </c>
      <c r="Y20"/>
      <c r="Z20" s="9"/>
      <c r="AA20" s="9"/>
      <c r="AB20" s="9"/>
    </row>
    <row r="21" spans="1:28">
      <c r="A21" s="9">
        <v>19</v>
      </c>
      <c r="B21" s="12">
        <f t="shared" si="1"/>
        <v>45774</v>
      </c>
      <c r="C21" s="12">
        <f t="shared" si="0"/>
        <v>45780</v>
      </c>
      <c r="F21" s="9"/>
      <c r="G21" s="9"/>
      <c r="H21" s="9"/>
      <c r="I21" s="359" t="s">
        <v>195</v>
      </c>
      <c r="J21" s="16"/>
      <c r="K21" s="15"/>
      <c r="L21" s="15"/>
      <c r="M21" s="16"/>
      <c r="N21" s="514"/>
      <c r="O21" s="514"/>
      <c r="P21" s="514"/>
      <c r="Q21" s="505"/>
      <c r="R21" s="505"/>
      <c r="S21" s="505"/>
      <c r="T21" s="505"/>
      <c r="U21" s="505"/>
      <c r="V21" s="515"/>
      <c r="W21" s="9"/>
      <c r="X21" t="s">
        <v>164</v>
      </c>
      <c r="Y21"/>
      <c r="Z21" s="9"/>
      <c r="AA21" s="9"/>
      <c r="AB21" s="9"/>
    </row>
    <row r="22" spans="1:28">
      <c r="A22" s="9">
        <v>20</v>
      </c>
      <c r="B22" s="12">
        <f t="shared" si="1"/>
        <v>45781</v>
      </c>
      <c r="C22" s="12">
        <f t="shared" si="0"/>
        <v>45787</v>
      </c>
      <c r="F22" s="9"/>
      <c r="G22" s="9"/>
      <c r="H22" s="9"/>
      <c r="I22" s="16"/>
      <c r="J22" s="16"/>
      <c r="K22" s="15"/>
      <c r="L22" s="15"/>
      <c r="M22" s="16"/>
      <c r="N22" s="514"/>
      <c r="O22" s="516" t="s">
        <v>246</v>
      </c>
      <c r="P22" s="514"/>
      <c r="Q22" s="517">
        <v>10</v>
      </c>
      <c r="R22" s="517">
        <v>10</v>
      </c>
      <c r="S22" s="517">
        <v>10</v>
      </c>
      <c r="T22" s="517">
        <v>10</v>
      </c>
      <c r="U22" s="517">
        <v>9</v>
      </c>
      <c r="V22" s="515"/>
      <c r="W22" s="9"/>
      <c r="X22" t="s">
        <v>165</v>
      </c>
      <c r="Y22"/>
      <c r="Z22" s="9"/>
      <c r="AA22" s="9"/>
      <c r="AB22" s="9"/>
    </row>
    <row r="23" spans="1:28">
      <c r="A23" s="9">
        <v>21</v>
      </c>
      <c r="B23" s="12">
        <f t="shared" si="1"/>
        <v>45788</v>
      </c>
      <c r="C23" s="12">
        <f t="shared" si="0"/>
        <v>45794</v>
      </c>
      <c r="F23" s="9"/>
      <c r="G23" s="9"/>
      <c r="H23" s="9"/>
      <c r="I23" s="16" t="s">
        <v>200</v>
      </c>
      <c r="J23" s="16"/>
      <c r="K23" s="15"/>
      <c r="L23" s="15"/>
      <c r="M23" s="16"/>
      <c r="N23" s="16"/>
      <c r="P23" s="16"/>
      <c r="Q23" s="9"/>
      <c r="R23" s="9"/>
      <c r="S23" s="9"/>
      <c r="T23" s="9"/>
      <c r="U23" s="9"/>
      <c r="V23" s="9"/>
      <c r="W23" s="9"/>
      <c r="X23" t="s">
        <v>166</v>
      </c>
      <c r="Y23" s="9"/>
      <c r="Z23" s="9"/>
      <c r="AA23" s="9"/>
      <c r="AB23" s="9"/>
    </row>
    <row r="24" spans="1:28">
      <c r="A24" s="9">
        <v>22</v>
      </c>
      <c r="B24" s="12">
        <f t="shared" si="1"/>
        <v>45795</v>
      </c>
      <c r="C24" s="12">
        <f t="shared" si="0"/>
        <v>45801</v>
      </c>
      <c r="F24" s="9"/>
      <c r="G24" s="9"/>
      <c r="H24" s="9"/>
      <c r="I24" s="16" t="s">
        <v>201</v>
      </c>
      <c r="J24" s="16"/>
      <c r="K24" s="15"/>
      <c r="L24" s="15"/>
      <c r="M24" s="16"/>
      <c r="N24" s="16"/>
      <c r="P24" s="16"/>
      <c r="Q24" s="9"/>
      <c r="R24" s="9"/>
      <c r="S24" s="9"/>
      <c r="T24" s="9"/>
      <c r="U24" s="9"/>
      <c r="V24" s="9"/>
      <c r="W24" s="9"/>
      <c r="X24" s="9" t="s">
        <v>167</v>
      </c>
      <c r="Y24" s="9"/>
      <c r="Z24" s="9"/>
      <c r="AA24" s="9"/>
      <c r="AB24" s="9"/>
    </row>
    <row r="25" spans="1:28">
      <c r="A25" s="9">
        <v>23</v>
      </c>
      <c r="B25" s="12">
        <f t="shared" si="1"/>
        <v>45802</v>
      </c>
      <c r="C25" s="12">
        <f t="shared" si="0"/>
        <v>45808</v>
      </c>
      <c r="F25" s="9"/>
      <c r="G25" s="9"/>
      <c r="H25" s="9"/>
      <c r="I25" s="16" t="s">
        <v>202</v>
      </c>
      <c r="J25" s="16"/>
      <c r="K25" s="15"/>
      <c r="L25" s="15"/>
      <c r="M25" s="16"/>
      <c r="N25" s="16"/>
      <c r="P25" s="16"/>
      <c r="Q25" s="9"/>
      <c r="R25" s="9"/>
      <c r="S25" s="9"/>
      <c r="T25" s="9"/>
      <c r="U25" s="9"/>
      <c r="V25" s="9"/>
      <c r="W25" s="9"/>
      <c r="X25" s="9" t="s">
        <v>168</v>
      </c>
      <c r="Y25" s="9"/>
      <c r="Z25" s="9"/>
      <c r="AA25" s="9"/>
      <c r="AB25" s="9"/>
    </row>
    <row r="26" spans="1:28">
      <c r="A26" s="9">
        <v>24</v>
      </c>
      <c r="B26" s="12">
        <f t="shared" si="1"/>
        <v>45809</v>
      </c>
      <c r="C26" s="12">
        <f t="shared" si="0"/>
        <v>45815</v>
      </c>
      <c r="G26" s="9"/>
      <c r="H26" s="9"/>
      <c r="I26" s="16" t="s">
        <v>204</v>
      </c>
      <c r="J26" s="16"/>
      <c r="K26" s="15"/>
      <c r="L26" s="15"/>
      <c r="M26" s="16"/>
      <c r="N26" s="16"/>
      <c r="P26" s="16"/>
      <c r="Q26" s="9"/>
      <c r="R26" s="9"/>
      <c r="S26" s="9"/>
      <c r="T26" s="9"/>
      <c r="U26" s="9"/>
      <c r="V26" s="9"/>
      <c r="W26" s="9"/>
      <c r="X26" s="9" t="s">
        <v>172</v>
      </c>
    </row>
    <row r="27" spans="1:28">
      <c r="A27" s="9">
        <v>25</v>
      </c>
      <c r="B27" s="12">
        <f t="shared" si="1"/>
        <v>45816</v>
      </c>
      <c r="C27" s="12">
        <f t="shared" si="0"/>
        <v>45822</v>
      </c>
      <c r="G27" s="9"/>
      <c r="H27" s="9"/>
      <c r="I27" s="9"/>
      <c r="J27" s="9"/>
      <c r="K27" s="11"/>
      <c r="L27" s="11"/>
      <c r="M27" s="9"/>
      <c r="N27" s="9"/>
      <c r="P27" s="9"/>
      <c r="Q27" s="9"/>
      <c r="R27" s="9"/>
      <c r="S27" s="9"/>
      <c r="T27" s="9"/>
      <c r="U27" s="9"/>
      <c r="V27" s="9"/>
      <c r="W27" s="9"/>
      <c r="X27" s="9"/>
    </row>
    <row r="28" spans="1:28">
      <c r="A28" s="9">
        <v>26</v>
      </c>
      <c r="B28" s="12">
        <f t="shared" si="1"/>
        <v>45823</v>
      </c>
      <c r="C28" s="12">
        <f t="shared" si="0"/>
        <v>45829</v>
      </c>
      <c r="G28" s="9"/>
      <c r="H28" s="9"/>
      <c r="I28" s="9"/>
      <c r="J28" s="9"/>
      <c r="K28" s="11"/>
      <c r="L28" s="11"/>
      <c r="M28" s="9"/>
      <c r="N28" s="9"/>
      <c r="P28" s="9"/>
      <c r="Q28" s="9"/>
      <c r="R28" s="9"/>
      <c r="S28" s="9"/>
      <c r="T28" s="9"/>
      <c r="U28" s="9"/>
      <c r="V28" s="9"/>
      <c r="W28" s="9"/>
      <c r="X28" s="9"/>
    </row>
    <row r="29" spans="1:28">
      <c r="A29" s="9">
        <v>27</v>
      </c>
      <c r="B29" s="12">
        <f t="shared" si="1"/>
        <v>45830</v>
      </c>
      <c r="C29" s="12">
        <f t="shared" si="0"/>
        <v>45836</v>
      </c>
      <c r="G29" s="9"/>
      <c r="H29" s="9"/>
      <c r="I29" s="9"/>
      <c r="J29" s="9"/>
      <c r="K29" s="11"/>
      <c r="L29" s="11"/>
      <c r="M29" s="9"/>
      <c r="N29" s="9"/>
      <c r="P29" s="9"/>
      <c r="Q29" s="9"/>
      <c r="R29" s="9"/>
      <c r="S29" s="9"/>
      <c r="T29" s="9"/>
      <c r="U29" s="9"/>
      <c r="V29" s="9"/>
      <c r="W29" s="9"/>
      <c r="X29" s="9"/>
    </row>
    <row r="30" spans="1:28">
      <c r="A30" s="9">
        <v>28</v>
      </c>
      <c r="B30" s="12">
        <f t="shared" si="1"/>
        <v>45837</v>
      </c>
      <c r="C30" s="12">
        <f t="shared" si="0"/>
        <v>45843</v>
      </c>
      <c r="G30" s="9"/>
      <c r="H30" s="9"/>
      <c r="I30" s="9"/>
      <c r="J30" s="9"/>
      <c r="K30" s="11"/>
      <c r="L30" s="11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8">
      <c r="A31" s="9">
        <v>29</v>
      </c>
      <c r="B31" s="12">
        <f t="shared" si="1"/>
        <v>45844</v>
      </c>
      <c r="C31" s="12">
        <f t="shared" si="0"/>
        <v>45850</v>
      </c>
      <c r="G31" s="9"/>
      <c r="H31" s="9"/>
      <c r="I31" s="16" t="s">
        <v>143</v>
      </c>
      <c r="J31" s="9"/>
      <c r="K31" s="11"/>
      <c r="L31" s="11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8">
      <c r="A32" s="9">
        <v>30</v>
      </c>
      <c r="B32" s="12">
        <f t="shared" si="1"/>
        <v>45851</v>
      </c>
      <c r="C32" s="12">
        <f t="shared" si="0"/>
        <v>45857</v>
      </c>
      <c r="G32" s="9"/>
      <c r="H32" s="9"/>
      <c r="I32" s="16" t="s">
        <v>144</v>
      </c>
      <c r="J32" s="9"/>
      <c r="K32" s="11"/>
      <c r="L32" s="11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17">
      <c r="A33" s="9">
        <v>31</v>
      </c>
      <c r="B33" s="12">
        <f t="shared" si="1"/>
        <v>45858</v>
      </c>
      <c r="C33" s="12">
        <f t="shared" si="0"/>
        <v>45864</v>
      </c>
      <c r="H33" s="9"/>
      <c r="I33" s="16" t="s">
        <v>145</v>
      </c>
      <c r="J33" s="9"/>
      <c r="K33" s="11"/>
      <c r="L33" s="11"/>
      <c r="M33" s="9"/>
      <c r="N33" s="9"/>
      <c r="O33" s="9"/>
      <c r="P33" s="9"/>
      <c r="Q33" s="9"/>
    </row>
    <row r="34" spans="1:17">
      <c r="A34" s="9">
        <v>32</v>
      </c>
      <c r="B34" s="12">
        <f t="shared" si="1"/>
        <v>45865</v>
      </c>
      <c r="C34" s="12">
        <f t="shared" si="0"/>
        <v>45871</v>
      </c>
      <c r="H34" s="9"/>
      <c r="I34" s="16" t="s">
        <v>146</v>
      </c>
      <c r="J34" s="9"/>
      <c r="K34" s="11"/>
      <c r="L34" s="11"/>
      <c r="M34" s="9"/>
      <c r="N34" s="9"/>
      <c r="O34" s="9"/>
      <c r="P34" s="9"/>
      <c r="Q34" s="9"/>
    </row>
    <row r="35" spans="1:17">
      <c r="A35" s="9">
        <v>33</v>
      </c>
      <c r="B35" s="12">
        <f t="shared" si="1"/>
        <v>45872</v>
      </c>
      <c r="C35" s="12">
        <f t="shared" si="0"/>
        <v>45878</v>
      </c>
      <c r="H35" s="9"/>
      <c r="I35" s="288" t="s">
        <v>147</v>
      </c>
      <c r="J35" s="9"/>
      <c r="K35" s="11"/>
      <c r="L35" s="11"/>
      <c r="M35" s="9"/>
      <c r="N35" s="9"/>
      <c r="O35" s="9"/>
      <c r="P35" s="9"/>
      <c r="Q35" s="9"/>
    </row>
    <row r="36" spans="1:17">
      <c r="A36" s="9">
        <v>34</v>
      </c>
      <c r="B36" s="12">
        <f t="shared" si="1"/>
        <v>45879</v>
      </c>
      <c r="C36" s="12">
        <f t="shared" si="0"/>
        <v>45885</v>
      </c>
      <c r="H36" s="9"/>
      <c r="I36" s="288" t="s">
        <v>148</v>
      </c>
      <c r="J36" s="9"/>
      <c r="K36" s="11"/>
      <c r="L36" s="11"/>
      <c r="M36" s="9"/>
      <c r="N36" s="9"/>
      <c r="O36" s="9"/>
      <c r="P36" s="9"/>
      <c r="Q36" s="9"/>
    </row>
    <row r="37" spans="1:17">
      <c r="A37" s="9">
        <v>35</v>
      </c>
      <c r="B37" s="12">
        <f t="shared" si="1"/>
        <v>45886</v>
      </c>
      <c r="C37" s="12">
        <f t="shared" si="0"/>
        <v>45892</v>
      </c>
      <c r="H37" s="9"/>
      <c r="I37" s="288" t="s">
        <v>149</v>
      </c>
      <c r="J37" s="9"/>
      <c r="K37" s="11"/>
      <c r="L37" s="11"/>
      <c r="M37" s="9"/>
      <c r="N37" s="9"/>
      <c r="O37" s="9"/>
      <c r="P37" s="9"/>
      <c r="Q37" s="9"/>
    </row>
    <row r="38" spans="1:17">
      <c r="A38" s="9">
        <v>36</v>
      </c>
      <c r="B38" s="12">
        <f t="shared" si="1"/>
        <v>45893</v>
      </c>
      <c r="C38" s="12">
        <f t="shared" si="0"/>
        <v>45899</v>
      </c>
      <c r="H38" s="9"/>
      <c r="I38" s="9"/>
      <c r="J38" s="9"/>
      <c r="K38" s="11"/>
      <c r="L38" s="11"/>
      <c r="M38" s="9"/>
      <c r="N38" s="9"/>
      <c r="O38" s="9"/>
      <c r="P38" s="9"/>
      <c r="Q38" s="9"/>
    </row>
    <row r="39" spans="1:17">
      <c r="A39" s="9">
        <v>37</v>
      </c>
      <c r="B39" s="12">
        <f t="shared" si="1"/>
        <v>45900</v>
      </c>
      <c r="C39" s="12">
        <f t="shared" si="0"/>
        <v>45906</v>
      </c>
      <c r="H39" s="9"/>
      <c r="I39" s="9"/>
      <c r="J39" s="9"/>
      <c r="K39" s="11"/>
      <c r="L39" s="11"/>
      <c r="M39" s="9"/>
      <c r="N39" s="9"/>
      <c r="O39" s="9"/>
      <c r="P39" s="9"/>
      <c r="Q39" s="9"/>
    </row>
    <row r="40" spans="1:17">
      <c r="A40" s="9">
        <v>38</v>
      </c>
      <c r="B40" s="12">
        <f t="shared" si="1"/>
        <v>45907</v>
      </c>
      <c r="C40" s="12">
        <f t="shared" si="0"/>
        <v>45913</v>
      </c>
    </row>
    <row r="41" spans="1:17">
      <c r="A41" s="9">
        <v>39</v>
      </c>
      <c r="B41" s="12">
        <f t="shared" si="1"/>
        <v>45914</v>
      </c>
      <c r="C41" s="12">
        <f t="shared" si="0"/>
        <v>45920</v>
      </c>
    </row>
    <row r="42" spans="1:17">
      <c r="A42" s="9">
        <v>40</v>
      </c>
      <c r="B42" s="12">
        <f t="shared" si="1"/>
        <v>45921</v>
      </c>
      <c r="C42" s="12">
        <f t="shared" si="0"/>
        <v>45927</v>
      </c>
    </row>
    <row r="43" spans="1:17">
      <c r="A43" s="9">
        <v>41</v>
      </c>
      <c r="B43" s="12">
        <f t="shared" si="1"/>
        <v>45928</v>
      </c>
      <c r="C43" s="12">
        <f t="shared" si="0"/>
        <v>45934</v>
      </c>
    </row>
    <row r="44" spans="1:17">
      <c r="A44" s="9">
        <v>42</v>
      </c>
      <c r="B44" s="12">
        <f t="shared" si="1"/>
        <v>45935</v>
      </c>
      <c r="C44" s="12">
        <f t="shared" si="0"/>
        <v>45941</v>
      </c>
    </row>
    <row r="45" spans="1:17">
      <c r="A45" s="9">
        <v>43</v>
      </c>
      <c r="B45" s="12">
        <f t="shared" si="1"/>
        <v>45942</v>
      </c>
      <c r="C45" s="12">
        <f t="shared" si="0"/>
        <v>45948</v>
      </c>
    </row>
    <row r="46" spans="1:17">
      <c r="A46" s="9">
        <v>44</v>
      </c>
      <c r="B46" s="12">
        <f t="shared" si="1"/>
        <v>45949</v>
      </c>
      <c r="C46" s="12">
        <f t="shared" si="0"/>
        <v>45955</v>
      </c>
    </row>
    <row r="47" spans="1:17">
      <c r="A47" s="9">
        <v>45</v>
      </c>
      <c r="B47" s="12">
        <f t="shared" si="1"/>
        <v>45956</v>
      </c>
      <c r="C47" s="12">
        <f t="shared" si="0"/>
        <v>45962</v>
      </c>
    </row>
    <row r="48" spans="1:17">
      <c r="A48" s="9">
        <v>46</v>
      </c>
      <c r="B48" s="12">
        <f t="shared" si="1"/>
        <v>45963</v>
      </c>
      <c r="C48" s="12">
        <f t="shared" si="0"/>
        <v>45969</v>
      </c>
    </row>
    <row r="49" spans="1:3">
      <c r="A49" s="9">
        <v>47</v>
      </c>
      <c r="B49" s="12">
        <f t="shared" si="1"/>
        <v>45970</v>
      </c>
      <c r="C49" s="12">
        <f t="shared" si="0"/>
        <v>45976</v>
      </c>
    </row>
    <row r="50" spans="1:3">
      <c r="A50" s="9">
        <v>48</v>
      </c>
      <c r="B50" s="12">
        <f t="shared" si="1"/>
        <v>45977</v>
      </c>
      <c r="C50" s="12">
        <f t="shared" si="0"/>
        <v>45983</v>
      </c>
    </row>
    <row r="51" spans="1:3">
      <c r="A51" s="9">
        <v>49</v>
      </c>
      <c r="B51" s="12">
        <f t="shared" si="1"/>
        <v>45984</v>
      </c>
      <c r="C51" s="12">
        <f t="shared" si="0"/>
        <v>45990</v>
      </c>
    </row>
    <row r="52" spans="1:3">
      <c r="A52" s="9">
        <v>50</v>
      </c>
      <c r="B52" s="12">
        <f t="shared" si="1"/>
        <v>45991</v>
      </c>
      <c r="C52" s="12">
        <f t="shared" si="0"/>
        <v>45997</v>
      </c>
    </row>
    <row r="53" spans="1:3">
      <c r="A53" s="9">
        <v>51</v>
      </c>
      <c r="B53" s="12">
        <f t="shared" si="1"/>
        <v>45998</v>
      </c>
      <c r="C53" s="12">
        <f t="shared" si="0"/>
        <v>46004</v>
      </c>
    </row>
    <row r="54" spans="1:3">
      <c r="A54" s="9">
        <v>52</v>
      </c>
      <c r="B54" s="12">
        <f t="shared" si="1"/>
        <v>46005</v>
      </c>
      <c r="C54" s="12">
        <f t="shared" si="0"/>
        <v>46011</v>
      </c>
    </row>
    <row r="55" spans="1:3">
      <c r="A55" s="9">
        <v>53</v>
      </c>
      <c r="B55" s="12">
        <f t="shared" si="1"/>
        <v>46012</v>
      </c>
      <c r="C55" s="12">
        <f t="shared" si="0"/>
        <v>46018</v>
      </c>
    </row>
    <row r="56" spans="1:3">
      <c r="B56" s="12"/>
      <c r="C56" s="12"/>
    </row>
  </sheetData>
  <sheetProtection selectLockedCells="1" selectUnlockedCells="1"/>
  <mergeCells count="1">
    <mergeCell ref="Q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3055-6337-4A8B-9D98-66762F0F85B1}">
  <sheetPr>
    <tabColor theme="0" tint="-0.499984740745262"/>
    <pageSetUpPr fitToPage="1"/>
  </sheetPr>
  <dimension ref="A1:Y82"/>
  <sheetViews>
    <sheetView showZeros="0" workbookViewId="0">
      <selection activeCell="C24" sqref="C24:H24"/>
    </sheetView>
  </sheetViews>
  <sheetFormatPr baseColWidth="10" defaultColWidth="12.5703125" defaultRowHeight="12.75"/>
  <cols>
    <col min="1" max="1" width="2.7109375" style="110" customWidth="1"/>
    <col min="2" max="2" width="15.28515625" style="209" customWidth="1"/>
    <col min="3" max="3" width="6.28515625" style="110" customWidth="1"/>
    <col min="4" max="4" width="13" style="110" customWidth="1"/>
    <col min="5" max="5" width="10.28515625" style="110" customWidth="1"/>
    <col min="6" max="6" width="16.7109375" style="110" customWidth="1"/>
    <col min="7" max="7" width="25.42578125" style="110" customWidth="1"/>
    <col min="8" max="8" width="21.140625" style="110" customWidth="1"/>
    <col min="9" max="9" width="1.140625" style="110" customWidth="1"/>
    <col min="10" max="10" width="16" style="110" customWidth="1"/>
    <col min="11" max="11" width="4.42578125" style="110" customWidth="1"/>
    <col min="12" max="12" width="18.5703125" style="110" customWidth="1"/>
    <col min="13" max="13" width="15.28515625" style="110" customWidth="1"/>
    <col min="14" max="14" width="13.7109375" style="110" customWidth="1"/>
    <col min="15" max="15" width="14.28515625" style="110" customWidth="1"/>
    <col min="16" max="16" width="4.140625" style="102" customWidth="1"/>
    <col min="17" max="17" width="15.28515625" style="110" customWidth="1"/>
    <col min="18" max="18" width="17.140625" style="110" customWidth="1"/>
    <col min="19" max="19" width="12.5703125" style="110"/>
    <col min="20" max="20" width="8.42578125" style="110" customWidth="1"/>
    <col min="21" max="259" width="12.5703125" style="110"/>
    <col min="260" max="260" width="15.28515625" style="110" customWidth="1"/>
    <col min="261" max="261" width="22.85546875" style="110" customWidth="1"/>
    <col min="262" max="262" width="16.7109375" style="110" customWidth="1"/>
    <col min="263" max="263" width="25.42578125" style="110" customWidth="1"/>
    <col min="264" max="264" width="20.42578125" style="110" customWidth="1"/>
    <col min="265" max="265" width="1.140625" style="110" customWidth="1"/>
    <col min="266" max="266" width="16" style="110" customWidth="1"/>
    <col min="267" max="267" width="4.42578125" style="110" customWidth="1"/>
    <col min="268" max="269" width="21.7109375" style="110" customWidth="1"/>
    <col min="270" max="270" width="13.7109375" style="110" customWidth="1"/>
    <col min="271" max="271" width="14.28515625" style="110" customWidth="1"/>
    <col min="272" max="272" width="10.42578125" style="110" customWidth="1"/>
    <col min="273" max="273" width="5.7109375" style="110" customWidth="1"/>
    <col min="274" max="274" width="17.140625" style="110" customWidth="1"/>
    <col min="275" max="275" width="12.5703125" style="110"/>
    <col min="276" max="276" width="8.42578125" style="110" customWidth="1"/>
    <col min="277" max="515" width="12.5703125" style="110"/>
    <col min="516" max="516" width="15.28515625" style="110" customWidth="1"/>
    <col min="517" max="517" width="22.85546875" style="110" customWidth="1"/>
    <col min="518" max="518" width="16.7109375" style="110" customWidth="1"/>
    <col min="519" max="519" width="25.42578125" style="110" customWidth="1"/>
    <col min="520" max="520" width="20.42578125" style="110" customWidth="1"/>
    <col min="521" max="521" width="1.140625" style="110" customWidth="1"/>
    <col min="522" max="522" width="16" style="110" customWidth="1"/>
    <col min="523" max="523" width="4.42578125" style="110" customWidth="1"/>
    <col min="524" max="525" width="21.7109375" style="110" customWidth="1"/>
    <col min="526" max="526" width="13.7109375" style="110" customWidth="1"/>
    <col min="527" max="527" width="14.28515625" style="110" customWidth="1"/>
    <col min="528" max="528" width="10.42578125" style="110" customWidth="1"/>
    <col min="529" max="529" width="5.7109375" style="110" customWidth="1"/>
    <col min="530" max="530" width="17.140625" style="110" customWidth="1"/>
    <col min="531" max="531" width="12.5703125" style="110"/>
    <col min="532" max="532" width="8.42578125" style="110" customWidth="1"/>
    <col min="533" max="771" width="12.5703125" style="110"/>
    <col min="772" max="772" width="15.28515625" style="110" customWidth="1"/>
    <col min="773" max="773" width="22.85546875" style="110" customWidth="1"/>
    <col min="774" max="774" width="16.7109375" style="110" customWidth="1"/>
    <col min="775" max="775" width="25.42578125" style="110" customWidth="1"/>
    <col min="776" max="776" width="20.42578125" style="110" customWidth="1"/>
    <col min="777" max="777" width="1.140625" style="110" customWidth="1"/>
    <col min="778" max="778" width="16" style="110" customWidth="1"/>
    <col min="779" max="779" width="4.42578125" style="110" customWidth="1"/>
    <col min="780" max="781" width="21.7109375" style="110" customWidth="1"/>
    <col min="782" max="782" width="13.7109375" style="110" customWidth="1"/>
    <col min="783" max="783" width="14.28515625" style="110" customWidth="1"/>
    <col min="784" max="784" width="10.42578125" style="110" customWidth="1"/>
    <col min="785" max="785" width="5.7109375" style="110" customWidth="1"/>
    <col min="786" max="786" width="17.140625" style="110" customWidth="1"/>
    <col min="787" max="787" width="12.5703125" style="110"/>
    <col min="788" max="788" width="8.42578125" style="110" customWidth="1"/>
    <col min="789" max="1027" width="12.5703125" style="110"/>
    <col min="1028" max="1028" width="15.28515625" style="110" customWidth="1"/>
    <col min="1029" max="1029" width="22.85546875" style="110" customWidth="1"/>
    <col min="1030" max="1030" width="16.7109375" style="110" customWidth="1"/>
    <col min="1031" max="1031" width="25.42578125" style="110" customWidth="1"/>
    <col min="1032" max="1032" width="20.42578125" style="110" customWidth="1"/>
    <col min="1033" max="1033" width="1.140625" style="110" customWidth="1"/>
    <col min="1034" max="1034" width="16" style="110" customWidth="1"/>
    <col min="1035" max="1035" width="4.42578125" style="110" customWidth="1"/>
    <col min="1036" max="1037" width="21.7109375" style="110" customWidth="1"/>
    <col min="1038" max="1038" width="13.7109375" style="110" customWidth="1"/>
    <col min="1039" max="1039" width="14.28515625" style="110" customWidth="1"/>
    <col min="1040" max="1040" width="10.42578125" style="110" customWidth="1"/>
    <col min="1041" max="1041" width="5.7109375" style="110" customWidth="1"/>
    <col min="1042" max="1042" width="17.140625" style="110" customWidth="1"/>
    <col min="1043" max="1043" width="12.5703125" style="110"/>
    <col min="1044" max="1044" width="8.42578125" style="110" customWidth="1"/>
    <col min="1045" max="1283" width="12.5703125" style="110"/>
    <col min="1284" max="1284" width="15.28515625" style="110" customWidth="1"/>
    <col min="1285" max="1285" width="22.85546875" style="110" customWidth="1"/>
    <col min="1286" max="1286" width="16.7109375" style="110" customWidth="1"/>
    <col min="1287" max="1287" width="25.42578125" style="110" customWidth="1"/>
    <col min="1288" max="1288" width="20.42578125" style="110" customWidth="1"/>
    <col min="1289" max="1289" width="1.140625" style="110" customWidth="1"/>
    <col min="1290" max="1290" width="16" style="110" customWidth="1"/>
    <col min="1291" max="1291" width="4.42578125" style="110" customWidth="1"/>
    <col min="1292" max="1293" width="21.7109375" style="110" customWidth="1"/>
    <col min="1294" max="1294" width="13.7109375" style="110" customWidth="1"/>
    <col min="1295" max="1295" width="14.28515625" style="110" customWidth="1"/>
    <col min="1296" max="1296" width="10.42578125" style="110" customWidth="1"/>
    <col min="1297" max="1297" width="5.7109375" style="110" customWidth="1"/>
    <col min="1298" max="1298" width="17.140625" style="110" customWidth="1"/>
    <col min="1299" max="1299" width="12.5703125" style="110"/>
    <col min="1300" max="1300" width="8.42578125" style="110" customWidth="1"/>
    <col min="1301" max="1539" width="12.5703125" style="110"/>
    <col min="1540" max="1540" width="15.28515625" style="110" customWidth="1"/>
    <col min="1541" max="1541" width="22.85546875" style="110" customWidth="1"/>
    <col min="1542" max="1542" width="16.7109375" style="110" customWidth="1"/>
    <col min="1543" max="1543" width="25.42578125" style="110" customWidth="1"/>
    <col min="1544" max="1544" width="20.42578125" style="110" customWidth="1"/>
    <col min="1545" max="1545" width="1.140625" style="110" customWidth="1"/>
    <col min="1546" max="1546" width="16" style="110" customWidth="1"/>
    <col min="1547" max="1547" width="4.42578125" style="110" customWidth="1"/>
    <col min="1548" max="1549" width="21.7109375" style="110" customWidth="1"/>
    <col min="1550" max="1550" width="13.7109375" style="110" customWidth="1"/>
    <col min="1551" max="1551" width="14.28515625" style="110" customWidth="1"/>
    <col min="1552" max="1552" width="10.42578125" style="110" customWidth="1"/>
    <col min="1553" max="1553" width="5.7109375" style="110" customWidth="1"/>
    <col min="1554" max="1554" width="17.140625" style="110" customWidth="1"/>
    <col min="1555" max="1555" width="12.5703125" style="110"/>
    <col min="1556" max="1556" width="8.42578125" style="110" customWidth="1"/>
    <col min="1557" max="1795" width="12.5703125" style="110"/>
    <col min="1796" max="1796" width="15.28515625" style="110" customWidth="1"/>
    <col min="1797" max="1797" width="22.85546875" style="110" customWidth="1"/>
    <col min="1798" max="1798" width="16.7109375" style="110" customWidth="1"/>
    <col min="1799" max="1799" width="25.42578125" style="110" customWidth="1"/>
    <col min="1800" max="1800" width="20.42578125" style="110" customWidth="1"/>
    <col min="1801" max="1801" width="1.140625" style="110" customWidth="1"/>
    <col min="1802" max="1802" width="16" style="110" customWidth="1"/>
    <col min="1803" max="1803" width="4.42578125" style="110" customWidth="1"/>
    <col min="1804" max="1805" width="21.7109375" style="110" customWidth="1"/>
    <col min="1806" max="1806" width="13.7109375" style="110" customWidth="1"/>
    <col min="1807" max="1807" width="14.28515625" style="110" customWidth="1"/>
    <col min="1808" max="1808" width="10.42578125" style="110" customWidth="1"/>
    <col min="1809" max="1809" width="5.7109375" style="110" customWidth="1"/>
    <col min="1810" max="1810" width="17.140625" style="110" customWidth="1"/>
    <col min="1811" max="1811" width="12.5703125" style="110"/>
    <col min="1812" max="1812" width="8.42578125" style="110" customWidth="1"/>
    <col min="1813" max="2051" width="12.5703125" style="110"/>
    <col min="2052" max="2052" width="15.28515625" style="110" customWidth="1"/>
    <col min="2053" max="2053" width="22.85546875" style="110" customWidth="1"/>
    <col min="2054" max="2054" width="16.7109375" style="110" customWidth="1"/>
    <col min="2055" max="2055" width="25.42578125" style="110" customWidth="1"/>
    <col min="2056" max="2056" width="20.42578125" style="110" customWidth="1"/>
    <col min="2057" max="2057" width="1.140625" style="110" customWidth="1"/>
    <col min="2058" max="2058" width="16" style="110" customWidth="1"/>
    <col min="2059" max="2059" width="4.42578125" style="110" customWidth="1"/>
    <col min="2060" max="2061" width="21.7109375" style="110" customWidth="1"/>
    <col min="2062" max="2062" width="13.7109375" style="110" customWidth="1"/>
    <col min="2063" max="2063" width="14.28515625" style="110" customWidth="1"/>
    <col min="2064" max="2064" width="10.42578125" style="110" customWidth="1"/>
    <col min="2065" max="2065" width="5.7109375" style="110" customWidth="1"/>
    <col min="2066" max="2066" width="17.140625" style="110" customWidth="1"/>
    <col min="2067" max="2067" width="12.5703125" style="110"/>
    <col min="2068" max="2068" width="8.42578125" style="110" customWidth="1"/>
    <col min="2069" max="2307" width="12.5703125" style="110"/>
    <col min="2308" max="2308" width="15.28515625" style="110" customWidth="1"/>
    <col min="2309" max="2309" width="22.85546875" style="110" customWidth="1"/>
    <col min="2310" max="2310" width="16.7109375" style="110" customWidth="1"/>
    <col min="2311" max="2311" width="25.42578125" style="110" customWidth="1"/>
    <col min="2312" max="2312" width="20.42578125" style="110" customWidth="1"/>
    <col min="2313" max="2313" width="1.140625" style="110" customWidth="1"/>
    <col min="2314" max="2314" width="16" style="110" customWidth="1"/>
    <col min="2315" max="2315" width="4.42578125" style="110" customWidth="1"/>
    <col min="2316" max="2317" width="21.7109375" style="110" customWidth="1"/>
    <col min="2318" max="2318" width="13.7109375" style="110" customWidth="1"/>
    <col min="2319" max="2319" width="14.28515625" style="110" customWidth="1"/>
    <col min="2320" max="2320" width="10.42578125" style="110" customWidth="1"/>
    <col min="2321" max="2321" width="5.7109375" style="110" customWidth="1"/>
    <col min="2322" max="2322" width="17.140625" style="110" customWidth="1"/>
    <col min="2323" max="2323" width="12.5703125" style="110"/>
    <col min="2324" max="2324" width="8.42578125" style="110" customWidth="1"/>
    <col min="2325" max="2563" width="12.5703125" style="110"/>
    <col min="2564" max="2564" width="15.28515625" style="110" customWidth="1"/>
    <col min="2565" max="2565" width="22.85546875" style="110" customWidth="1"/>
    <col min="2566" max="2566" width="16.7109375" style="110" customWidth="1"/>
    <col min="2567" max="2567" width="25.42578125" style="110" customWidth="1"/>
    <col min="2568" max="2568" width="20.42578125" style="110" customWidth="1"/>
    <col min="2569" max="2569" width="1.140625" style="110" customWidth="1"/>
    <col min="2570" max="2570" width="16" style="110" customWidth="1"/>
    <col min="2571" max="2571" width="4.42578125" style="110" customWidth="1"/>
    <col min="2572" max="2573" width="21.7109375" style="110" customWidth="1"/>
    <col min="2574" max="2574" width="13.7109375" style="110" customWidth="1"/>
    <col min="2575" max="2575" width="14.28515625" style="110" customWidth="1"/>
    <col min="2576" max="2576" width="10.42578125" style="110" customWidth="1"/>
    <col min="2577" max="2577" width="5.7109375" style="110" customWidth="1"/>
    <col min="2578" max="2578" width="17.140625" style="110" customWidth="1"/>
    <col min="2579" max="2579" width="12.5703125" style="110"/>
    <col min="2580" max="2580" width="8.42578125" style="110" customWidth="1"/>
    <col min="2581" max="2819" width="12.5703125" style="110"/>
    <col min="2820" max="2820" width="15.28515625" style="110" customWidth="1"/>
    <col min="2821" max="2821" width="22.85546875" style="110" customWidth="1"/>
    <col min="2822" max="2822" width="16.7109375" style="110" customWidth="1"/>
    <col min="2823" max="2823" width="25.42578125" style="110" customWidth="1"/>
    <col min="2824" max="2824" width="20.42578125" style="110" customWidth="1"/>
    <col min="2825" max="2825" width="1.140625" style="110" customWidth="1"/>
    <col min="2826" max="2826" width="16" style="110" customWidth="1"/>
    <col min="2827" max="2827" width="4.42578125" style="110" customWidth="1"/>
    <col min="2828" max="2829" width="21.7109375" style="110" customWidth="1"/>
    <col min="2830" max="2830" width="13.7109375" style="110" customWidth="1"/>
    <col min="2831" max="2831" width="14.28515625" style="110" customWidth="1"/>
    <col min="2832" max="2832" width="10.42578125" style="110" customWidth="1"/>
    <col min="2833" max="2833" width="5.7109375" style="110" customWidth="1"/>
    <col min="2834" max="2834" width="17.140625" style="110" customWidth="1"/>
    <col min="2835" max="2835" width="12.5703125" style="110"/>
    <col min="2836" max="2836" width="8.42578125" style="110" customWidth="1"/>
    <col min="2837" max="3075" width="12.5703125" style="110"/>
    <col min="3076" max="3076" width="15.28515625" style="110" customWidth="1"/>
    <col min="3077" max="3077" width="22.85546875" style="110" customWidth="1"/>
    <col min="3078" max="3078" width="16.7109375" style="110" customWidth="1"/>
    <col min="3079" max="3079" width="25.42578125" style="110" customWidth="1"/>
    <col min="3080" max="3080" width="20.42578125" style="110" customWidth="1"/>
    <col min="3081" max="3081" width="1.140625" style="110" customWidth="1"/>
    <col min="3082" max="3082" width="16" style="110" customWidth="1"/>
    <col min="3083" max="3083" width="4.42578125" style="110" customWidth="1"/>
    <col min="3084" max="3085" width="21.7109375" style="110" customWidth="1"/>
    <col min="3086" max="3086" width="13.7109375" style="110" customWidth="1"/>
    <col min="3087" max="3087" width="14.28515625" style="110" customWidth="1"/>
    <col min="3088" max="3088" width="10.42578125" style="110" customWidth="1"/>
    <col min="3089" max="3089" width="5.7109375" style="110" customWidth="1"/>
    <col min="3090" max="3090" width="17.140625" style="110" customWidth="1"/>
    <col min="3091" max="3091" width="12.5703125" style="110"/>
    <col min="3092" max="3092" width="8.42578125" style="110" customWidth="1"/>
    <col min="3093" max="3331" width="12.5703125" style="110"/>
    <col min="3332" max="3332" width="15.28515625" style="110" customWidth="1"/>
    <col min="3333" max="3333" width="22.85546875" style="110" customWidth="1"/>
    <col min="3334" max="3334" width="16.7109375" style="110" customWidth="1"/>
    <col min="3335" max="3335" width="25.42578125" style="110" customWidth="1"/>
    <col min="3336" max="3336" width="20.42578125" style="110" customWidth="1"/>
    <col min="3337" max="3337" width="1.140625" style="110" customWidth="1"/>
    <col min="3338" max="3338" width="16" style="110" customWidth="1"/>
    <col min="3339" max="3339" width="4.42578125" style="110" customWidth="1"/>
    <col min="3340" max="3341" width="21.7109375" style="110" customWidth="1"/>
    <col min="3342" max="3342" width="13.7109375" style="110" customWidth="1"/>
    <col min="3343" max="3343" width="14.28515625" style="110" customWidth="1"/>
    <col min="3344" max="3344" width="10.42578125" style="110" customWidth="1"/>
    <col min="3345" max="3345" width="5.7109375" style="110" customWidth="1"/>
    <col min="3346" max="3346" width="17.140625" style="110" customWidth="1"/>
    <col min="3347" max="3347" width="12.5703125" style="110"/>
    <col min="3348" max="3348" width="8.42578125" style="110" customWidth="1"/>
    <col min="3349" max="3587" width="12.5703125" style="110"/>
    <col min="3588" max="3588" width="15.28515625" style="110" customWidth="1"/>
    <col min="3589" max="3589" width="22.85546875" style="110" customWidth="1"/>
    <col min="3590" max="3590" width="16.7109375" style="110" customWidth="1"/>
    <col min="3591" max="3591" width="25.42578125" style="110" customWidth="1"/>
    <col min="3592" max="3592" width="20.42578125" style="110" customWidth="1"/>
    <col min="3593" max="3593" width="1.140625" style="110" customWidth="1"/>
    <col min="3594" max="3594" width="16" style="110" customWidth="1"/>
    <col min="3595" max="3595" width="4.42578125" style="110" customWidth="1"/>
    <col min="3596" max="3597" width="21.7109375" style="110" customWidth="1"/>
    <col min="3598" max="3598" width="13.7109375" style="110" customWidth="1"/>
    <col min="3599" max="3599" width="14.28515625" style="110" customWidth="1"/>
    <col min="3600" max="3600" width="10.42578125" style="110" customWidth="1"/>
    <col min="3601" max="3601" width="5.7109375" style="110" customWidth="1"/>
    <col min="3602" max="3602" width="17.140625" style="110" customWidth="1"/>
    <col min="3603" max="3603" width="12.5703125" style="110"/>
    <col min="3604" max="3604" width="8.42578125" style="110" customWidth="1"/>
    <col min="3605" max="3843" width="12.5703125" style="110"/>
    <col min="3844" max="3844" width="15.28515625" style="110" customWidth="1"/>
    <col min="3845" max="3845" width="22.85546875" style="110" customWidth="1"/>
    <col min="3846" max="3846" width="16.7109375" style="110" customWidth="1"/>
    <col min="3847" max="3847" width="25.42578125" style="110" customWidth="1"/>
    <col min="3848" max="3848" width="20.42578125" style="110" customWidth="1"/>
    <col min="3849" max="3849" width="1.140625" style="110" customWidth="1"/>
    <col min="3850" max="3850" width="16" style="110" customWidth="1"/>
    <col min="3851" max="3851" width="4.42578125" style="110" customWidth="1"/>
    <col min="3852" max="3853" width="21.7109375" style="110" customWidth="1"/>
    <col min="3854" max="3854" width="13.7109375" style="110" customWidth="1"/>
    <col min="3855" max="3855" width="14.28515625" style="110" customWidth="1"/>
    <col min="3856" max="3856" width="10.42578125" style="110" customWidth="1"/>
    <col min="3857" max="3857" width="5.7109375" style="110" customWidth="1"/>
    <col min="3858" max="3858" width="17.140625" style="110" customWidth="1"/>
    <col min="3859" max="3859" width="12.5703125" style="110"/>
    <col min="3860" max="3860" width="8.42578125" style="110" customWidth="1"/>
    <col min="3861" max="4099" width="12.5703125" style="110"/>
    <col min="4100" max="4100" width="15.28515625" style="110" customWidth="1"/>
    <col min="4101" max="4101" width="22.85546875" style="110" customWidth="1"/>
    <col min="4102" max="4102" width="16.7109375" style="110" customWidth="1"/>
    <col min="4103" max="4103" width="25.42578125" style="110" customWidth="1"/>
    <col min="4104" max="4104" width="20.42578125" style="110" customWidth="1"/>
    <col min="4105" max="4105" width="1.140625" style="110" customWidth="1"/>
    <col min="4106" max="4106" width="16" style="110" customWidth="1"/>
    <col min="4107" max="4107" width="4.42578125" style="110" customWidth="1"/>
    <col min="4108" max="4109" width="21.7109375" style="110" customWidth="1"/>
    <col min="4110" max="4110" width="13.7109375" style="110" customWidth="1"/>
    <col min="4111" max="4111" width="14.28515625" style="110" customWidth="1"/>
    <col min="4112" max="4112" width="10.42578125" style="110" customWidth="1"/>
    <col min="4113" max="4113" width="5.7109375" style="110" customWidth="1"/>
    <col min="4114" max="4114" width="17.140625" style="110" customWidth="1"/>
    <col min="4115" max="4115" width="12.5703125" style="110"/>
    <col min="4116" max="4116" width="8.42578125" style="110" customWidth="1"/>
    <col min="4117" max="4355" width="12.5703125" style="110"/>
    <col min="4356" max="4356" width="15.28515625" style="110" customWidth="1"/>
    <col min="4357" max="4357" width="22.85546875" style="110" customWidth="1"/>
    <col min="4358" max="4358" width="16.7109375" style="110" customWidth="1"/>
    <col min="4359" max="4359" width="25.42578125" style="110" customWidth="1"/>
    <col min="4360" max="4360" width="20.42578125" style="110" customWidth="1"/>
    <col min="4361" max="4361" width="1.140625" style="110" customWidth="1"/>
    <col min="4362" max="4362" width="16" style="110" customWidth="1"/>
    <col min="4363" max="4363" width="4.42578125" style="110" customWidth="1"/>
    <col min="4364" max="4365" width="21.7109375" style="110" customWidth="1"/>
    <col min="4366" max="4366" width="13.7109375" style="110" customWidth="1"/>
    <col min="4367" max="4367" width="14.28515625" style="110" customWidth="1"/>
    <col min="4368" max="4368" width="10.42578125" style="110" customWidth="1"/>
    <col min="4369" max="4369" width="5.7109375" style="110" customWidth="1"/>
    <col min="4370" max="4370" width="17.140625" style="110" customWidth="1"/>
    <col min="4371" max="4371" width="12.5703125" style="110"/>
    <col min="4372" max="4372" width="8.42578125" style="110" customWidth="1"/>
    <col min="4373" max="4611" width="12.5703125" style="110"/>
    <col min="4612" max="4612" width="15.28515625" style="110" customWidth="1"/>
    <col min="4613" max="4613" width="22.85546875" style="110" customWidth="1"/>
    <col min="4614" max="4614" width="16.7109375" style="110" customWidth="1"/>
    <col min="4615" max="4615" width="25.42578125" style="110" customWidth="1"/>
    <col min="4616" max="4616" width="20.42578125" style="110" customWidth="1"/>
    <col min="4617" max="4617" width="1.140625" style="110" customWidth="1"/>
    <col min="4618" max="4618" width="16" style="110" customWidth="1"/>
    <col min="4619" max="4619" width="4.42578125" style="110" customWidth="1"/>
    <col min="4620" max="4621" width="21.7109375" style="110" customWidth="1"/>
    <col min="4622" max="4622" width="13.7109375" style="110" customWidth="1"/>
    <col min="4623" max="4623" width="14.28515625" style="110" customWidth="1"/>
    <col min="4624" max="4624" width="10.42578125" style="110" customWidth="1"/>
    <col min="4625" max="4625" width="5.7109375" style="110" customWidth="1"/>
    <col min="4626" max="4626" width="17.140625" style="110" customWidth="1"/>
    <col min="4627" max="4627" width="12.5703125" style="110"/>
    <col min="4628" max="4628" width="8.42578125" style="110" customWidth="1"/>
    <col min="4629" max="4867" width="12.5703125" style="110"/>
    <col min="4868" max="4868" width="15.28515625" style="110" customWidth="1"/>
    <col min="4869" max="4869" width="22.85546875" style="110" customWidth="1"/>
    <col min="4870" max="4870" width="16.7109375" style="110" customWidth="1"/>
    <col min="4871" max="4871" width="25.42578125" style="110" customWidth="1"/>
    <col min="4872" max="4872" width="20.42578125" style="110" customWidth="1"/>
    <col min="4873" max="4873" width="1.140625" style="110" customWidth="1"/>
    <col min="4874" max="4874" width="16" style="110" customWidth="1"/>
    <col min="4875" max="4875" width="4.42578125" style="110" customWidth="1"/>
    <col min="4876" max="4877" width="21.7109375" style="110" customWidth="1"/>
    <col min="4878" max="4878" width="13.7109375" style="110" customWidth="1"/>
    <col min="4879" max="4879" width="14.28515625" style="110" customWidth="1"/>
    <col min="4880" max="4880" width="10.42578125" style="110" customWidth="1"/>
    <col min="4881" max="4881" width="5.7109375" style="110" customWidth="1"/>
    <col min="4882" max="4882" width="17.140625" style="110" customWidth="1"/>
    <col min="4883" max="4883" width="12.5703125" style="110"/>
    <col min="4884" max="4884" width="8.42578125" style="110" customWidth="1"/>
    <col min="4885" max="5123" width="12.5703125" style="110"/>
    <col min="5124" max="5124" width="15.28515625" style="110" customWidth="1"/>
    <col min="5125" max="5125" width="22.85546875" style="110" customWidth="1"/>
    <col min="5126" max="5126" width="16.7109375" style="110" customWidth="1"/>
    <col min="5127" max="5127" width="25.42578125" style="110" customWidth="1"/>
    <col min="5128" max="5128" width="20.42578125" style="110" customWidth="1"/>
    <col min="5129" max="5129" width="1.140625" style="110" customWidth="1"/>
    <col min="5130" max="5130" width="16" style="110" customWidth="1"/>
    <col min="5131" max="5131" width="4.42578125" style="110" customWidth="1"/>
    <col min="5132" max="5133" width="21.7109375" style="110" customWidth="1"/>
    <col min="5134" max="5134" width="13.7109375" style="110" customWidth="1"/>
    <col min="5135" max="5135" width="14.28515625" style="110" customWidth="1"/>
    <col min="5136" max="5136" width="10.42578125" style="110" customWidth="1"/>
    <col min="5137" max="5137" width="5.7109375" style="110" customWidth="1"/>
    <col min="5138" max="5138" width="17.140625" style="110" customWidth="1"/>
    <col min="5139" max="5139" width="12.5703125" style="110"/>
    <col min="5140" max="5140" width="8.42578125" style="110" customWidth="1"/>
    <col min="5141" max="5379" width="12.5703125" style="110"/>
    <col min="5380" max="5380" width="15.28515625" style="110" customWidth="1"/>
    <col min="5381" max="5381" width="22.85546875" style="110" customWidth="1"/>
    <col min="5382" max="5382" width="16.7109375" style="110" customWidth="1"/>
    <col min="5383" max="5383" width="25.42578125" style="110" customWidth="1"/>
    <col min="5384" max="5384" width="20.42578125" style="110" customWidth="1"/>
    <col min="5385" max="5385" width="1.140625" style="110" customWidth="1"/>
    <col min="5386" max="5386" width="16" style="110" customWidth="1"/>
    <col min="5387" max="5387" width="4.42578125" style="110" customWidth="1"/>
    <col min="5388" max="5389" width="21.7109375" style="110" customWidth="1"/>
    <col min="5390" max="5390" width="13.7109375" style="110" customWidth="1"/>
    <col min="5391" max="5391" width="14.28515625" style="110" customWidth="1"/>
    <col min="5392" max="5392" width="10.42578125" style="110" customWidth="1"/>
    <col min="5393" max="5393" width="5.7109375" style="110" customWidth="1"/>
    <col min="5394" max="5394" width="17.140625" style="110" customWidth="1"/>
    <col min="5395" max="5395" width="12.5703125" style="110"/>
    <col min="5396" max="5396" width="8.42578125" style="110" customWidth="1"/>
    <col min="5397" max="5635" width="12.5703125" style="110"/>
    <col min="5636" max="5636" width="15.28515625" style="110" customWidth="1"/>
    <col min="5637" max="5637" width="22.85546875" style="110" customWidth="1"/>
    <col min="5638" max="5638" width="16.7109375" style="110" customWidth="1"/>
    <col min="5639" max="5639" width="25.42578125" style="110" customWidth="1"/>
    <col min="5640" max="5640" width="20.42578125" style="110" customWidth="1"/>
    <col min="5641" max="5641" width="1.140625" style="110" customWidth="1"/>
    <col min="5642" max="5642" width="16" style="110" customWidth="1"/>
    <col min="5643" max="5643" width="4.42578125" style="110" customWidth="1"/>
    <col min="5644" max="5645" width="21.7109375" style="110" customWidth="1"/>
    <col min="5646" max="5646" width="13.7109375" style="110" customWidth="1"/>
    <col min="5647" max="5647" width="14.28515625" style="110" customWidth="1"/>
    <col min="5648" max="5648" width="10.42578125" style="110" customWidth="1"/>
    <col min="5649" max="5649" width="5.7109375" style="110" customWidth="1"/>
    <col min="5650" max="5650" width="17.140625" style="110" customWidth="1"/>
    <col min="5651" max="5651" width="12.5703125" style="110"/>
    <col min="5652" max="5652" width="8.42578125" style="110" customWidth="1"/>
    <col min="5653" max="5891" width="12.5703125" style="110"/>
    <col min="5892" max="5892" width="15.28515625" style="110" customWidth="1"/>
    <col min="5893" max="5893" width="22.85546875" style="110" customWidth="1"/>
    <col min="5894" max="5894" width="16.7109375" style="110" customWidth="1"/>
    <col min="5895" max="5895" width="25.42578125" style="110" customWidth="1"/>
    <col min="5896" max="5896" width="20.42578125" style="110" customWidth="1"/>
    <col min="5897" max="5897" width="1.140625" style="110" customWidth="1"/>
    <col min="5898" max="5898" width="16" style="110" customWidth="1"/>
    <col min="5899" max="5899" width="4.42578125" style="110" customWidth="1"/>
    <col min="5900" max="5901" width="21.7109375" style="110" customWidth="1"/>
    <col min="5902" max="5902" width="13.7109375" style="110" customWidth="1"/>
    <col min="5903" max="5903" width="14.28515625" style="110" customWidth="1"/>
    <col min="5904" max="5904" width="10.42578125" style="110" customWidth="1"/>
    <col min="5905" max="5905" width="5.7109375" style="110" customWidth="1"/>
    <col min="5906" max="5906" width="17.140625" style="110" customWidth="1"/>
    <col min="5907" max="5907" width="12.5703125" style="110"/>
    <col min="5908" max="5908" width="8.42578125" style="110" customWidth="1"/>
    <col min="5909" max="6147" width="12.5703125" style="110"/>
    <col min="6148" max="6148" width="15.28515625" style="110" customWidth="1"/>
    <col min="6149" max="6149" width="22.85546875" style="110" customWidth="1"/>
    <col min="6150" max="6150" width="16.7109375" style="110" customWidth="1"/>
    <col min="6151" max="6151" width="25.42578125" style="110" customWidth="1"/>
    <col min="6152" max="6152" width="20.42578125" style="110" customWidth="1"/>
    <col min="6153" max="6153" width="1.140625" style="110" customWidth="1"/>
    <col min="6154" max="6154" width="16" style="110" customWidth="1"/>
    <col min="6155" max="6155" width="4.42578125" style="110" customWidth="1"/>
    <col min="6156" max="6157" width="21.7109375" style="110" customWidth="1"/>
    <col min="6158" max="6158" width="13.7109375" style="110" customWidth="1"/>
    <col min="6159" max="6159" width="14.28515625" style="110" customWidth="1"/>
    <col min="6160" max="6160" width="10.42578125" style="110" customWidth="1"/>
    <col min="6161" max="6161" width="5.7109375" style="110" customWidth="1"/>
    <col min="6162" max="6162" width="17.140625" style="110" customWidth="1"/>
    <col min="6163" max="6163" width="12.5703125" style="110"/>
    <col min="6164" max="6164" width="8.42578125" style="110" customWidth="1"/>
    <col min="6165" max="6403" width="12.5703125" style="110"/>
    <col min="6404" max="6404" width="15.28515625" style="110" customWidth="1"/>
    <col min="6405" max="6405" width="22.85546875" style="110" customWidth="1"/>
    <col min="6406" max="6406" width="16.7109375" style="110" customWidth="1"/>
    <col min="6407" max="6407" width="25.42578125" style="110" customWidth="1"/>
    <col min="6408" max="6408" width="20.42578125" style="110" customWidth="1"/>
    <col min="6409" max="6409" width="1.140625" style="110" customWidth="1"/>
    <col min="6410" max="6410" width="16" style="110" customWidth="1"/>
    <col min="6411" max="6411" width="4.42578125" style="110" customWidth="1"/>
    <col min="6412" max="6413" width="21.7109375" style="110" customWidth="1"/>
    <col min="6414" max="6414" width="13.7109375" style="110" customWidth="1"/>
    <col min="6415" max="6415" width="14.28515625" style="110" customWidth="1"/>
    <col min="6416" max="6416" width="10.42578125" style="110" customWidth="1"/>
    <col min="6417" max="6417" width="5.7109375" style="110" customWidth="1"/>
    <col min="6418" max="6418" width="17.140625" style="110" customWidth="1"/>
    <col min="6419" max="6419" width="12.5703125" style="110"/>
    <col min="6420" max="6420" width="8.42578125" style="110" customWidth="1"/>
    <col min="6421" max="6659" width="12.5703125" style="110"/>
    <col min="6660" max="6660" width="15.28515625" style="110" customWidth="1"/>
    <col min="6661" max="6661" width="22.85546875" style="110" customWidth="1"/>
    <col min="6662" max="6662" width="16.7109375" style="110" customWidth="1"/>
    <col min="6663" max="6663" width="25.42578125" style="110" customWidth="1"/>
    <col min="6664" max="6664" width="20.42578125" style="110" customWidth="1"/>
    <col min="6665" max="6665" width="1.140625" style="110" customWidth="1"/>
    <col min="6666" max="6666" width="16" style="110" customWidth="1"/>
    <col min="6667" max="6667" width="4.42578125" style="110" customWidth="1"/>
    <col min="6668" max="6669" width="21.7109375" style="110" customWidth="1"/>
    <col min="6670" max="6670" width="13.7109375" style="110" customWidth="1"/>
    <col min="6671" max="6671" width="14.28515625" style="110" customWidth="1"/>
    <col min="6672" max="6672" width="10.42578125" style="110" customWidth="1"/>
    <col min="6673" max="6673" width="5.7109375" style="110" customWidth="1"/>
    <col min="6674" max="6674" width="17.140625" style="110" customWidth="1"/>
    <col min="6675" max="6675" width="12.5703125" style="110"/>
    <col min="6676" max="6676" width="8.42578125" style="110" customWidth="1"/>
    <col min="6677" max="6915" width="12.5703125" style="110"/>
    <col min="6916" max="6916" width="15.28515625" style="110" customWidth="1"/>
    <col min="6917" max="6917" width="22.85546875" style="110" customWidth="1"/>
    <col min="6918" max="6918" width="16.7109375" style="110" customWidth="1"/>
    <col min="6919" max="6919" width="25.42578125" style="110" customWidth="1"/>
    <col min="6920" max="6920" width="20.42578125" style="110" customWidth="1"/>
    <col min="6921" max="6921" width="1.140625" style="110" customWidth="1"/>
    <col min="6922" max="6922" width="16" style="110" customWidth="1"/>
    <col min="6923" max="6923" width="4.42578125" style="110" customWidth="1"/>
    <col min="6924" max="6925" width="21.7109375" style="110" customWidth="1"/>
    <col min="6926" max="6926" width="13.7109375" style="110" customWidth="1"/>
    <col min="6927" max="6927" width="14.28515625" style="110" customWidth="1"/>
    <col min="6928" max="6928" width="10.42578125" style="110" customWidth="1"/>
    <col min="6929" max="6929" width="5.7109375" style="110" customWidth="1"/>
    <col min="6930" max="6930" width="17.140625" style="110" customWidth="1"/>
    <col min="6931" max="6931" width="12.5703125" style="110"/>
    <col min="6932" max="6932" width="8.42578125" style="110" customWidth="1"/>
    <col min="6933" max="7171" width="12.5703125" style="110"/>
    <col min="7172" max="7172" width="15.28515625" style="110" customWidth="1"/>
    <col min="7173" max="7173" width="22.85546875" style="110" customWidth="1"/>
    <col min="7174" max="7174" width="16.7109375" style="110" customWidth="1"/>
    <col min="7175" max="7175" width="25.42578125" style="110" customWidth="1"/>
    <col min="7176" max="7176" width="20.42578125" style="110" customWidth="1"/>
    <col min="7177" max="7177" width="1.140625" style="110" customWidth="1"/>
    <col min="7178" max="7178" width="16" style="110" customWidth="1"/>
    <col min="7179" max="7179" width="4.42578125" style="110" customWidth="1"/>
    <col min="7180" max="7181" width="21.7109375" style="110" customWidth="1"/>
    <col min="7182" max="7182" width="13.7109375" style="110" customWidth="1"/>
    <col min="7183" max="7183" width="14.28515625" style="110" customWidth="1"/>
    <col min="7184" max="7184" width="10.42578125" style="110" customWidth="1"/>
    <col min="7185" max="7185" width="5.7109375" style="110" customWidth="1"/>
    <col min="7186" max="7186" width="17.140625" style="110" customWidth="1"/>
    <col min="7187" max="7187" width="12.5703125" style="110"/>
    <col min="7188" max="7188" width="8.42578125" style="110" customWidth="1"/>
    <col min="7189" max="7427" width="12.5703125" style="110"/>
    <col min="7428" max="7428" width="15.28515625" style="110" customWidth="1"/>
    <col min="7429" max="7429" width="22.85546875" style="110" customWidth="1"/>
    <col min="7430" max="7430" width="16.7109375" style="110" customWidth="1"/>
    <col min="7431" max="7431" width="25.42578125" style="110" customWidth="1"/>
    <col min="7432" max="7432" width="20.42578125" style="110" customWidth="1"/>
    <col min="7433" max="7433" width="1.140625" style="110" customWidth="1"/>
    <col min="7434" max="7434" width="16" style="110" customWidth="1"/>
    <col min="7435" max="7435" width="4.42578125" style="110" customWidth="1"/>
    <col min="7436" max="7437" width="21.7109375" style="110" customWidth="1"/>
    <col min="7438" max="7438" width="13.7109375" style="110" customWidth="1"/>
    <col min="7439" max="7439" width="14.28515625" style="110" customWidth="1"/>
    <col min="7440" max="7440" width="10.42578125" style="110" customWidth="1"/>
    <col min="7441" max="7441" width="5.7109375" style="110" customWidth="1"/>
    <col min="7442" max="7442" width="17.140625" style="110" customWidth="1"/>
    <col min="7443" max="7443" width="12.5703125" style="110"/>
    <col min="7444" max="7444" width="8.42578125" style="110" customWidth="1"/>
    <col min="7445" max="7683" width="12.5703125" style="110"/>
    <col min="7684" max="7684" width="15.28515625" style="110" customWidth="1"/>
    <col min="7685" max="7685" width="22.85546875" style="110" customWidth="1"/>
    <col min="7686" max="7686" width="16.7109375" style="110" customWidth="1"/>
    <col min="7687" max="7687" width="25.42578125" style="110" customWidth="1"/>
    <col min="7688" max="7688" width="20.42578125" style="110" customWidth="1"/>
    <col min="7689" max="7689" width="1.140625" style="110" customWidth="1"/>
    <col min="7690" max="7690" width="16" style="110" customWidth="1"/>
    <col min="7691" max="7691" width="4.42578125" style="110" customWidth="1"/>
    <col min="7692" max="7693" width="21.7109375" style="110" customWidth="1"/>
    <col min="7694" max="7694" width="13.7109375" style="110" customWidth="1"/>
    <col min="7695" max="7695" width="14.28515625" style="110" customWidth="1"/>
    <col min="7696" max="7696" width="10.42578125" style="110" customWidth="1"/>
    <col min="7697" max="7697" width="5.7109375" style="110" customWidth="1"/>
    <col min="7698" max="7698" width="17.140625" style="110" customWidth="1"/>
    <col min="7699" max="7699" width="12.5703125" style="110"/>
    <col min="7700" max="7700" width="8.42578125" style="110" customWidth="1"/>
    <col min="7701" max="7939" width="12.5703125" style="110"/>
    <col min="7940" max="7940" width="15.28515625" style="110" customWidth="1"/>
    <col min="7941" max="7941" width="22.85546875" style="110" customWidth="1"/>
    <col min="7942" max="7942" width="16.7109375" style="110" customWidth="1"/>
    <col min="7943" max="7943" width="25.42578125" style="110" customWidth="1"/>
    <col min="7944" max="7944" width="20.42578125" style="110" customWidth="1"/>
    <col min="7945" max="7945" width="1.140625" style="110" customWidth="1"/>
    <col min="7946" max="7946" width="16" style="110" customWidth="1"/>
    <col min="7947" max="7947" width="4.42578125" style="110" customWidth="1"/>
    <col min="7948" max="7949" width="21.7109375" style="110" customWidth="1"/>
    <col min="7950" max="7950" width="13.7109375" style="110" customWidth="1"/>
    <col min="7951" max="7951" width="14.28515625" style="110" customWidth="1"/>
    <col min="7952" max="7952" width="10.42578125" style="110" customWidth="1"/>
    <col min="7953" max="7953" width="5.7109375" style="110" customWidth="1"/>
    <col min="7954" max="7954" width="17.140625" style="110" customWidth="1"/>
    <col min="7955" max="7955" width="12.5703125" style="110"/>
    <col min="7956" max="7956" width="8.42578125" style="110" customWidth="1"/>
    <col min="7957" max="8195" width="12.5703125" style="110"/>
    <col min="8196" max="8196" width="15.28515625" style="110" customWidth="1"/>
    <col min="8197" max="8197" width="22.85546875" style="110" customWidth="1"/>
    <col min="8198" max="8198" width="16.7109375" style="110" customWidth="1"/>
    <col min="8199" max="8199" width="25.42578125" style="110" customWidth="1"/>
    <col min="8200" max="8200" width="20.42578125" style="110" customWidth="1"/>
    <col min="8201" max="8201" width="1.140625" style="110" customWidth="1"/>
    <col min="8202" max="8202" width="16" style="110" customWidth="1"/>
    <col min="8203" max="8203" width="4.42578125" style="110" customWidth="1"/>
    <col min="8204" max="8205" width="21.7109375" style="110" customWidth="1"/>
    <col min="8206" max="8206" width="13.7109375" style="110" customWidth="1"/>
    <col min="8207" max="8207" width="14.28515625" style="110" customWidth="1"/>
    <col min="8208" max="8208" width="10.42578125" style="110" customWidth="1"/>
    <col min="8209" max="8209" width="5.7109375" style="110" customWidth="1"/>
    <col min="8210" max="8210" width="17.140625" style="110" customWidth="1"/>
    <col min="8211" max="8211" width="12.5703125" style="110"/>
    <col min="8212" max="8212" width="8.42578125" style="110" customWidth="1"/>
    <col min="8213" max="8451" width="12.5703125" style="110"/>
    <col min="8452" max="8452" width="15.28515625" style="110" customWidth="1"/>
    <col min="8453" max="8453" width="22.85546875" style="110" customWidth="1"/>
    <col min="8454" max="8454" width="16.7109375" style="110" customWidth="1"/>
    <col min="8455" max="8455" width="25.42578125" style="110" customWidth="1"/>
    <col min="8456" max="8456" width="20.42578125" style="110" customWidth="1"/>
    <col min="8457" max="8457" width="1.140625" style="110" customWidth="1"/>
    <col min="8458" max="8458" width="16" style="110" customWidth="1"/>
    <col min="8459" max="8459" width="4.42578125" style="110" customWidth="1"/>
    <col min="8460" max="8461" width="21.7109375" style="110" customWidth="1"/>
    <col min="8462" max="8462" width="13.7109375" style="110" customWidth="1"/>
    <col min="8463" max="8463" width="14.28515625" style="110" customWidth="1"/>
    <col min="8464" max="8464" width="10.42578125" style="110" customWidth="1"/>
    <col min="8465" max="8465" width="5.7109375" style="110" customWidth="1"/>
    <col min="8466" max="8466" width="17.140625" style="110" customWidth="1"/>
    <col min="8467" max="8467" width="12.5703125" style="110"/>
    <col min="8468" max="8468" width="8.42578125" style="110" customWidth="1"/>
    <col min="8469" max="8707" width="12.5703125" style="110"/>
    <col min="8708" max="8708" width="15.28515625" style="110" customWidth="1"/>
    <col min="8709" max="8709" width="22.85546875" style="110" customWidth="1"/>
    <col min="8710" max="8710" width="16.7109375" style="110" customWidth="1"/>
    <col min="8711" max="8711" width="25.42578125" style="110" customWidth="1"/>
    <col min="8712" max="8712" width="20.42578125" style="110" customWidth="1"/>
    <col min="8713" max="8713" width="1.140625" style="110" customWidth="1"/>
    <col min="8714" max="8714" width="16" style="110" customWidth="1"/>
    <col min="8715" max="8715" width="4.42578125" style="110" customWidth="1"/>
    <col min="8716" max="8717" width="21.7109375" style="110" customWidth="1"/>
    <col min="8718" max="8718" width="13.7109375" style="110" customWidth="1"/>
    <col min="8719" max="8719" width="14.28515625" style="110" customWidth="1"/>
    <col min="8720" max="8720" width="10.42578125" style="110" customWidth="1"/>
    <col min="8721" max="8721" width="5.7109375" style="110" customWidth="1"/>
    <col min="8722" max="8722" width="17.140625" style="110" customWidth="1"/>
    <col min="8723" max="8723" width="12.5703125" style="110"/>
    <col min="8724" max="8724" width="8.42578125" style="110" customWidth="1"/>
    <col min="8725" max="8963" width="12.5703125" style="110"/>
    <col min="8964" max="8964" width="15.28515625" style="110" customWidth="1"/>
    <col min="8965" max="8965" width="22.85546875" style="110" customWidth="1"/>
    <col min="8966" max="8966" width="16.7109375" style="110" customWidth="1"/>
    <col min="8967" max="8967" width="25.42578125" style="110" customWidth="1"/>
    <col min="8968" max="8968" width="20.42578125" style="110" customWidth="1"/>
    <col min="8969" max="8969" width="1.140625" style="110" customWidth="1"/>
    <col min="8970" max="8970" width="16" style="110" customWidth="1"/>
    <col min="8971" max="8971" width="4.42578125" style="110" customWidth="1"/>
    <col min="8972" max="8973" width="21.7109375" style="110" customWidth="1"/>
    <col min="8974" max="8974" width="13.7109375" style="110" customWidth="1"/>
    <col min="8975" max="8975" width="14.28515625" style="110" customWidth="1"/>
    <col min="8976" max="8976" width="10.42578125" style="110" customWidth="1"/>
    <col min="8977" max="8977" width="5.7109375" style="110" customWidth="1"/>
    <col min="8978" max="8978" width="17.140625" style="110" customWidth="1"/>
    <col min="8979" max="8979" width="12.5703125" style="110"/>
    <col min="8980" max="8980" width="8.42578125" style="110" customWidth="1"/>
    <col min="8981" max="9219" width="12.5703125" style="110"/>
    <col min="9220" max="9220" width="15.28515625" style="110" customWidth="1"/>
    <col min="9221" max="9221" width="22.85546875" style="110" customWidth="1"/>
    <col min="9222" max="9222" width="16.7109375" style="110" customWidth="1"/>
    <col min="9223" max="9223" width="25.42578125" style="110" customWidth="1"/>
    <col min="9224" max="9224" width="20.42578125" style="110" customWidth="1"/>
    <col min="9225" max="9225" width="1.140625" style="110" customWidth="1"/>
    <col min="9226" max="9226" width="16" style="110" customWidth="1"/>
    <col min="9227" max="9227" width="4.42578125" style="110" customWidth="1"/>
    <col min="9228" max="9229" width="21.7109375" style="110" customWidth="1"/>
    <col min="9230" max="9230" width="13.7109375" style="110" customWidth="1"/>
    <col min="9231" max="9231" width="14.28515625" style="110" customWidth="1"/>
    <col min="9232" max="9232" width="10.42578125" style="110" customWidth="1"/>
    <col min="9233" max="9233" width="5.7109375" style="110" customWidth="1"/>
    <col min="9234" max="9234" width="17.140625" style="110" customWidth="1"/>
    <col min="9235" max="9235" width="12.5703125" style="110"/>
    <col min="9236" max="9236" width="8.42578125" style="110" customWidth="1"/>
    <col min="9237" max="9475" width="12.5703125" style="110"/>
    <col min="9476" max="9476" width="15.28515625" style="110" customWidth="1"/>
    <col min="9477" max="9477" width="22.85546875" style="110" customWidth="1"/>
    <col min="9478" max="9478" width="16.7109375" style="110" customWidth="1"/>
    <col min="9479" max="9479" width="25.42578125" style="110" customWidth="1"/>
    <col min="9480" max="9480" width="20.42578125" style="110" customWidth="1"/>
    <col min="9481" max="9481" width="1.140625" style="110" customWidth="1"/>
    <col min="9482" max="9482" width="16" style="110" customWidth="1"/>
    <col min="9483" max="9483" width="4.42578125" style="110" customWidth="1"/>
    <col min="9484" max="9485" width="21.7109375" style="110" customWidth="1"/>
    <col min="9486" max="9486" width="13.7109375" style="110" customWidth="1"/>
    <col min="9487" max="9487" width="14.28515625" style="110" customWidth="1"/>
    <col min="9488" max="9488" width="10.42578125" style="110" customWidth="1"/>
    <col min="9489" max="9489" width="5.7109375" style="110" customWidth="1"/>
    <col min="9490" max="9490" width="17.140625" style="110" customWidth="1"/>
    <col min="9491" max="9491" width="12.5703125" style="110"/>
    <col min="9492" max="9492" width="8.42578125" style="110" customWidth="1"/>
    <col min="9493" max="9731" width="12.5703125" style="110"/>
    <col min="9732" max="9732" width="15.28515625" style="110" customWidth="1"/>
    <col min="9733" max="9733" width="22.85546875" style="110" customWidth="1"/>
    <col min="9734" max="9734" width="16.7109375" style="110" customWidth="1"/>
    <col min="9735" max="9735" width="25.42578125" style="110" customWidth="1"/>
    <col min="9736" max="9736" width="20.42578125" style="110" customWidth="1"/>
    <col min="9737" max="9737" width="1.140625" style="110" customWidth="1"/>
    <col min="9738" max="9738" width="16" style="110" customWidth="1"/>
    <col min="9739" max="9739" width="4.42578125" style="110" customWidth="1"/>
    <col min="9740" max="9741" width="21.7109375" style="110" customWidth="1"/>
    <col min="9742" max="9742" width="13.7109375" style="110" customWidth="1"/>
    <col min="9743" max="9743" width="14.28515625" style="110" customWidth="1"/>
    <col min="9744" max="9744" width="10.42578125" style="110" customWidth="1"/>
    <col min="9745" max="9745" width="5.7109375" style="110" customWidth="1"/>
    <col min="9746" max="9746" width="17.140625" style="110" customWidth="1"/>
    <col min="9747" max="9747" width="12.5703125" style="110"/>
    <col min="9748" max="9748" width="8.42578125" style="110" customWidth="1"/>
    <col min="9749" max="9987" width="12.5703125" style="110"/>
    <col min="9988" max="9988" width="15.28515625" style="110" customWidth="1"/>
    <col min="9989" max="9989" width="22.85546875" style="110" customWidth="1"/>
    <col min="9990" max="9990" width="16.7109375" style="110" customWidth="1"/>
    <col min="9991" max="9991" width="25.42578125" style="110" customWidth="1"/>
    <col min="9992" max="9992" width="20.42578125" style="110" customWidth="1"/>
    <col min="9993" max="9993" width="1.140625" style="110" customWidth="1"/>
    <col min="9994" max="9994" width="16" style="110" customWidth="1"/>
    <col min="9995" max="9995" width="4.42578125" style="110" customWidth="1"/>
    <col min="9996" max="9997" width="21.7109375" style="110" customWidth="1"/>
    <col min="9998" max="9998" width="13.7109375" style="110" customWidth="1"/>
    <col min="9999" max="9999" width="14.28515625" style="110" customWidth="1"/>
    <col min="10000" max="10000" width="10.42578125" style="110" customWidth="1"/>
    <col min="10001" max="10001" width="5.7109375" style="110" customWidth="1"/>
    <col min="10002" max="10002" width="17.140625" style="110" customWidth="1"/>
    <col min="10003" max="10003" width="12.5703125" style="110"/>
    <col min="10004" max="10004" width="8.42578125" style="110" customWidth="1"/>
    <col min="10005" max="10243" width="12.5703125" style="110"/>
    <col min="10244" max="10244" width="15.28515625" style="110" customWidth="1"/>
    <col min="10245" max="10245" width="22.85546875" style="110" customWidth="1"/>
    <col min="10246" max="10246" width="16.7109375" style="110" customWidth="1"/>
    <col min="10247" max="10247" width="25.42578125" style="110" customWidth="1"/>
    <col min="10248" max="10248" width="20.42578125" style="110" customWidth="1"/>
    <col min="10249" max="10249" width="1.140625" style="110" customWidth="1"/>
    <col min="10250" max="10250" width="16" style="110" customWidth="1"/>
    <col min="10251" max="10251" width="4.42578125" style="110" customWidth="1"/>
    <col min="10252" max="10253" width="21.7109375" style="110" customWidth="1"/>
    <col min="10254" max="10254" width="13.7109375" style="110" customWidth="1"/>
    <col min="10255" max="10255" width="14.28515625" style="110" customWidth="1"/>
    <col min="10256" max="10256" width="10.42578125" style="110" customWidth="1"/>
    <col min="10257" max="10257" width="5.7109375" style="110" customWidth="1"/>
    <col min="10258" max="10258" width="17.140625" style="110" customWidth="1"/>
    <col min="10259" max="10259" width="12.5703125" style="110"/>
    <col min="10260" max="10260" width="8.42578125" style="110" customWidth="1"/>
    <col min="10261" max="10499" width="12.5703125" style="110"/>
    <col min="10500" max="10500" width="15.28515625" style="110" customWidth="1"/>
    <col min="10501" max="10501" width="22.85546875" style="110" customWidth="1"/>
    <col min="10502" max="10502" width="16.7109375" style="110" customWidth="1"/>
    <col min="10503" max="10503" width="25.42578125" style="110" customWidth="1"/>
    <col min="10504" max="10504" width="20.42578125" style="110" customWidth="1"/>
    <col min="10505" max="10505" width="1.140625" style="110" customWidth="1"/>
    <col min="10506" max="10506" width="16" style="110" customWidth="1"/>
    <col min="10507" max="10507" width="4.42578125" style="110" customWidth="1"/>
    <col min="10508" max="10509" width="21.7109375" style="110" customWidth="1"/>
    <col min="10510" max="10510" width="13.7109375" style="110" customWidth="1"/>
    <col min="10511" max="10511" width="14.28515625" style="110" customWidth="1"/>
    <col min="10512" max="10512" width="10.42578125" style="110" customWidth="1"/>
    <col min="10513" max="10513" width="5.7109375" style="110" customWidth="1"/>
    <col min="10514" max="10514" width="17.140625" style="110" customWidth="1"/>
    <col min="10515" max="10515" width="12.5703125" style="110"/>
    <col min="10516" max="10516" width="8.42578125" style="110" customWidth="1"/>
    <col min="10517" max="10755" width="12.5703125" style="110"/>
    <col min="10756" max="10756" width="15.28515625" style="110" customWidth="1"/>
    <col min="10757" max="10757" width="22.85546875" style="110" customWidth="1"/>
    <col min="10758" max="10758" width="16.7109375" style="110" customWidth="1"/>
    <col min="10759" max="10759" width="25.42578125" style="110" customWidth="1"/>
    <col min="10760" max="10760" width="20.42578125" style="110" customWidth="1"/>
    <col min="10761" max="10761" width="1.140625" style="110" customWidth="1"/>
    <col min="10762" max="10762" width="16" style="110" customWidth="1"/>
    <col min="10763" max="10763" width="4.42578125" style="110" customWidth="1"/>
    <col min="10764" max="10765" width="21.7109375" style="110" customWidth="1"/>
    <col min="10766" max="10766" width="13.7109375" style="110" customWidth="1"/>
    <col min="10767" max="10767" width="14.28515625" style="110" customWidth="1"/>
    <col min="10768" max="10768" width="10.42578125" style="110" customWidth="1"/>
    <col min="10769" max="10769" width="5.7109375" style="110" customWidth="1"/>
    <col min="10770" max="10770" width="17.140625" style="110" customWidth="1"/>
    <col min="10771" max="10771" width="12.5703125" style="110"/>
    <col min="10772" max="10772" width="8.42578125" style="110" customWidth="1"/>
    <col min="10773" max="11011" width="12.5703125" style="110"/>
    <col min="11012" max="11012" width="15.28515625" style="110" customWidth="1"/>
    <col min="11013" max="11013" width="22.85546875" style="110" customWidth="1"/>
    <col min="11014" max="11014" width="16.7109375" style="110" customWidth="1"/>
    <col min="11015" max="11015" width="25.42578125" style="110" customWidth="1"/>
    <col min="11016" max="11016" width="20.42578125" style="110" customWidth="1"/>
    <col min="11017" max="11017" width="1.140625" style="110" customWidth="1"/>
    <col min="11018" max="11018" width="16" style="110" customWidth="1"/>
    <col min="11019" max="11019" width="4.42578125" style="110" customWidth="1"/>
    <col min="11020" max="11021" width="21.7109375" style="110" customWidth="1"/>
    <col min="11022" max="11022" width="13.7109375" style="110" customWidth="1"/>
    <col min="11023" max="11023" width="14.28515625" style="110" customWidth="1"/>
    <col min="11024" max="11024" width="10.42578125" style="110" customWidth="1"/>
    <col min="11025" max="11025" width="5.7109375" style="110" customWidth="1"/>
    <col min="11026" max="11026" width="17.140625" style="110" customWidth="1"/>
    <col min="11027" max="11027" width="12.5703125" style="110"/>
    <col min="11028" max="11028" width="8.42578125" style="110" customWidth="1"/>
    <col min="11029" max="11267" width="12.5703125" style="110"/>
    <col min="11268" max="11268" width="15.28515625" style="110" customWidth="1"/>
    <col min="11269" max="11269" width="22.85546875" style="110" customWidth="1"/>
    <col min="11270" max="11270" width="16.7109375" style="110" customWidth="1"/>
    <col min="11271" max="11271" width="25.42578125" style="110" customWidth="1"/>
    <col min="11272" max="11272" width="20.42578125" style="110" customWidth="1"/>
    <col min="11273" max="11273" width="1.140625" style="110" customWidth="1"/>
    <col min="11274" max="11274" width="16" style="110" customWidth="1"/>
    <col min="11275" max="11275" width="4.42578125" style="110" customWidth="1"/>
    <col min="11276" max="11277" width="21.7109375" style="110" customWidth="1"/>
    <col min="11278" max="11278" width="13.7109375" style="110" customWidth="1"/>
    <col min="11279" max="11279" width="14.28515625" style="110" customWidth="1"/>
    <col min="11280" max="11280" width="10.42578125" style="110" customWidth="1"/>
    <col min="11281" max="11281" width="5.7109375" style="110" customWidth="1"/>
    <col min="11282" max="11282" width="17.140625" style="110" customWidth="1"/>
    <col min="11283" max="11283" width="12.5703125" style="110"/>
    <col min="11284" max="11284" width="8.42578125" style="110" customWidth="1"/>
    <col min="11285" max="11523" width="12.5703125" style="110"/>
    <col min="11524" max="11524" width="15.28515625" style="110" customWidth="1"/>
    <col min="11525" max="11525" width="22.85546875" style="110" customWidth="1"/>
    <col min="11526" max="11526" width="16.7109375" style="110" customWidth="1"/>
    <col min="11527" max="11527" width="25.42578125" style="110" customWidth="1"/>
    <col min="11528" max="11528" width="20.42578125" style="110" customWidth="1"/>
    <col min="11529" max="11529" width="1.140625" style="110" customWidth="1"/>
    <col min="11530" max="11530" width="16" style="110" customWidth="1"/>
    <col min="11531" max="11531" width="4.42578125" style="110" customWidth="1"/>
    <col min="11532" max="11533" width="21.7109375" style="110" customWidth="1"/>
    <col min="11534" max="11534" width="13.7109375" style="110" customWidth="1"/>
    <col min="11535" max="11535" width="14.28515625" style="110" customWidth="1"/>
    <col min="11536" max="11536" width="10.42578125" style="110" customWidth="1"/>
    <col min="11537" max="11537" width="5.7109375" style="110" customWidth="1"/>
    <col min="11538" max="11538" width="17.140625" style="110" customWidth="1"/>
    <col min="11539" max="11539" width="12.5703125" style="110"/>
    <col min="11540" max="11540" width="8.42578125" style="110" customWidth="1"/>
    <col min="11541" max="11779" width="12.5703125" style="110"/>
    <col min="11780" max="11780" width="15.28515625" style="110" customWidth="1"/>
    <col min="11781" max="11781" width="22.85546875" style="110" customWidth="1"/>
    <col min="11782" max="11782" width="16.7109375" style="110" customWidth="1"/>
    <col min="11783" max="11783" width="25.42578125" style="110" customWidth="1"/>
    <col min="11784" max="11784" width="20.42578125" style="110" customWidth="1"/>
    <col min="11785" max="11785" width="1.140625" style="110" customWidth="1"/>
    <col min="11786" max="11786" width="16" style="110" customWidth="1"/>
    <col min="11787" max="11787" width="4.42578125" style="110" customWidth="1"/>
    <col min="11788" max="11789" width="21.7109375" style="110" customWidth="1"/>
    <col min="11790" max="11790" width="13.7109375" style="110" customWidth="1"/>
    <col min="11791" max="11791" width="14.28515625" style="110" customWidth="1"/>
    <col min="11792" max="11792" width="10.42578125" style="110" customWidth="1"/>
    <col min="11793" max="11793" width="5.7109375" style="110" customWidth="1"/>
    <col min="11794" max="11794" width="17.140625" style="110" customWidth="1"/>
    <col min="11795" max="11795" width="12.5703125" style="110"/>
    <col min="11796" max="11796" width="8.42578125" style="110" customWidth="1"/>
    <col min="11797" max="12035" width="12.5703125" style="110"/>
    <col min="12036" max="12036" width="15.28515625" style="110" customWidth="1"/>
    <col min="12037" max="12037" width="22.85546875" style="110" customWidth="1"/>
    <col min="12038" max="12038" width="16.7109375" style="110" customWidth="1"/>
    <col min="12039" max="12039" width="25.42578125" style="110" customWidth="1"/>
    <col min="12040" max="12040" width="20.42578125" style="110" customWidth="1"/>
    <col min="12041" max="12041" width="1.140625" style="110" customWidth="1"/>
    <col min="12042" max="12042" width="16" style="110" customWidth="1"/>
    <col min="12043" max="12043" width="4.42578125" style="110" customWidth="1"/>
    <col min="12044" max="12045" width="21.7109375" style="110" customWidth="1"/>
    <col min="12046" max="12046" width="13.7109375" style="110" customWidth="1"/>
    <col min="12047" max="12047" width="14.28515625" style="110" customWidth="1"/>
    <col min="12048" max="12048" width="10.42578125" style="110" customWidth="1"/>
    <col min="12049" max="12049" width="5.7109375" style="110" customWidth="1"/>
    <col min="12050" max="12050" width="17.140625" style="110" customWidth="1"/>
    <col min="12051" max="12051" width="12.5703125" style="110"/>
    <col min="12052" max="12052" width="8.42578125" style="110" customWidth="1"/>
    <col min="12053" max="12291" width="12.5703125" style="110"/>
    <col min="12292" max="12292" width="15.28515625" style="110" customWidth="1"/>
    <col min="12293" max="12293" width="22.85546875" style="110" customWidth="1"/>
    <col min="12294" max="12294" width="16.7109375" style="110" customWidth="1"/>
    <col min="12295" max="12295" width="25.42578125" style="110" customWidth="1"/>
    <col min="12296" max="12296" width="20.42578125" style="110" customWidth="1"/>
    <col min="12297" max="12297" width="1.140625" style="110" customWidth="1"/>
    <col min="12298" max="12298" width="16" style="110" customWidth="1"/>
    <col min="12299" max="12299" width="4.42578125" style="110" customWidth="1"/>
    <col min="12300" max="12301" width="21.7109375" style="110" customWidth="1"/>
    <col min="12302" max="12302" width="13.7109375" style="110" customWidth="1"/>
    <col min="12303" max="12303" width="14.28515625" style="110" customWidth="1"/>
    <col min="12304" max="12304" width="10.42578125" style="110" customWidth="1"/>
    <col min="12305" max="12305" width="5.7109375" style="110" customWidth="1"/>
    <col min="12306" max="12306" width="17.140625" style="110" customWidth="1"/>
    <col min="12307" max="12307" width="12.5703125" style="110"/>
    <col min="12308" max="12308" width="8.42578125" style="110" customWidth="1"/>
    <col min="12309" max="12547" width="12.5703125" style="110"/>
    <col min="12548" max="12548" width="15.28515625" style="110" customWidth="1"/>
    <col min="12549" max="12549" width="22.85546875" style="110" customWidth="1"/>
    <col min="12550" max="12550" width="16.7109375" style="110" customWidth="1"/>
    <col min="12551" max="12551" width="25.42578125" style="110" customWidth="1"/>
    <col min="12552" max="12552" width="20.42578125" style="110" customWidth="1"/>
    <col min="12553" max="12553" width="1.140625" style="110" customWidth="1"/>
    <col min="12554" max="12554" width="16" style="110" customWidth="1"/>
    <col min="12555" max="12555" width="4.42578125" style="110" customWidth="1"/>
    <col min="12556" max="12557" width="21.7109375" style="110" customWidth="1"/>
    <col min="12558" max="12558" width="13.7109375" style="110" customWidth="1"/>
    <col min="12559" max="12559" width="14.28515625" style="110" customWidth="1"/>
    <col min="12560" max="12560" width="10.42578125" style="110" customWidth="1"/>
    <col min="12561" max="12561" width="5.7109375" style="110" customWidth="1"/>
    <col min="12562" max="12562" width="17.140625" style="110" customWidth="1"/>
    <col min="12563" max="12563" width="12.5703125" style="110"/>
    <col min="12564" max="12564" width="8.42578125" style="110" customWidth="1"/>
    <col min="12565" max="12803" width="12.5703125" style="110"/>
    <col min="12804" max="12804" width="15.28515625" style="110" customWidth="1"/>
    <col min="12805" max="12805" width="22.85546875" style="110" customWidth="1"/>
    <col min="12806" max="12806" width="16.7109375" style="110" customWidth="1"/>
    <col min="12807" max="12807" width="25.42578125" style="110" customWidth="1"/>
    <col min="12808" max="12808" width="20.42578125" style="110" customWidth="1"/>
    <col min="12809" max="12809" width="1.140625" style="110" customWidth="1"/>
    <col min="12810" max="12810" width="16" style="110" customWidth="1"/>
    <col min="12811" max="12811" width="4.42578125" style="110" customWidth="1"/>
    <col min="12812" max="12813" width="21.7109375" style="110" customWidth="1"/>
    <col min="12814" max="12814" width="13.7109375" style="110" customWidth="1"/>
    <col min="12815" max="12815" width="14.28515625" style="110" customWidth="1"/>
    <col min="12816" max="12816" width="10.42578125" style="110" customWidth="1"/>
    <col min="12817" max="12817" width="5.7109375" style="110" customWidth="1"/>
    <col min="12818" max="12818" width="17.140625" style="110" customWidth="1"/>
    <col min="12819" max="12819" width="12.5703125" style="110"/>
    <col min="12820" max="12820" width="8.42578125" style="110" customWidth="1"/>
    <col min="12821" max="13059" width="12.5703125" style="110"/>
    <col min="13060" max="13060" width="15.28515625" style="110" customWidth="1"/>
    <col min="13061" max="13061" width="22.85546875" style="110" customWidth="1"/>
    <col min="13062" max="13062" width="16.7109375" style="110" customWidth="1"/>
    <col min="13063" max="13063" width="25.42578125" style="110" customWidth="1"/>
    <col min="13064" max="13064" width="20.42578125" style="110" customWidth="1"/>
    <col min="13065" max="13065" width="1.140625" style="110" customWidth="1"/>
    <col min="13066" max="13066" width="16" style="110" customWidth="1"/>
    <col min="13067" max="13067" width="4.42578125" style="110" customWidth="1"/>
    <col min="13068" max="13069" width="21.7109375" style="110" customWidth="1"/>
    <col min="13070" max="13070" width="13.7109375" style="110" customWidth="1"/>
    <col min="13071" max="13071" width="14.28515625" style="110" customWidth="1"/>
    <col min="13072" max="13072" width="10.42578125" style="110" customWidth="1"/>
    <col min="13073" max="13073" width="5.7109375" style="110" customWidth="1"/>
    <col min="13074" max="13074" width="17.140625" style="110" customWidth="1"/>
    <col min="13075" max="13075" width="12.5703125" style="110"/>
    <col min="13076" max="13076" width="8.42578125" style="110" customWidth="1"/>
    <col min="13077" max="13315" width="12.5703125" style="110"/>
    <col min="13316" max="13316" width="15.28515625" style="110" customWidth="1"/>
    <col min="13317" max="13317" width="22.85546875" style="110" customWidth="1"/>
    <col min="13318" max="13318" width="16.7109375" style="110" customWidth="1"/>
    <col min="13319" max="13319" width="25.42578125" style="110" customWidth="1"/>
    <col min="13320" max="13320" width="20.42578125" style="110" customWidth="1"/>
    <col min="13321" max="13321" width="1.140625" style="110" customWidth="1"/>
    <col min="13322" max="13322" width="16" style="110" customWidth="1"/>
    <col min="13323" max="13323" width="4.42578125" style="110" customWidth="1"/>
    <col min="13324" max="13325" width="21.7109375" style="110" customWidth="1"/>
    <col min="13326" max="13326" width="13.7109375" style="110" customWidth="1"/>
    <col min="13327" max="13327" width="14.28515625" style="110" customWidth="1"/>
    <col min="13328" max="13328" width="10.42578125" style="110" customWidth="1"/>
    <col min="13329" max="13329" width="5.7109375" style="110" customWidth="1"/>
    <col min="13330" max="13330" width="17.140625" style="110" customWidth="1"/>
    <col min="13331" max="13331" width="12.5703125" style="110"/>
    <col min="13332" max="13332" width="8.42578125" style="110" customWidth="1"/>
    <col min="13333" max="13571" width="12.5703125" style="110"/>
    <col min="13572" max="13572" width="15.28515625" style="110" customWidth="1"/>
    <col min="13573" max="13573" width="22.85546875" style="110" customWidth="1"/>
    <col min="13574" max="13574" width="16.7109375" style="110" customWidth="1"/>
    <col min="13575" max="13575" width="25.42578125" style="110" customWidth="1"/>
    <col min="13576" max="13576" width="20.42578125" style="110" customWidth="1"/>
    <col min="13577" max="13577" width="1.140625" style="110" customWidth="1"/>
    <col min="13578" max="13578" width="16" style="110" customWidth="1"/>
    <col min="13579" max="13579" width="4.42578125" style="110" customWidth="1"/>
    <col min="13580" max="13581" width="21.7109375" style="110" customWidth="1"/>
    <col min="13582" max="13582" width="13.7109375" style="110" customWidth="1"/>
    <col min="13583" max="13583" width="14.28515625" style="110" customWidth="1"/>
    <col min="13584" max="13584" width="10.42578125" style="110" customWidth="1"/>
    <col min="13585" max="13585" width="5.7109375" style="110" customWidth="1"/>
    <col min="13586" max="13586" width="17.140625" style="110" customWidth="1"/>
    <col min="13587" max="13587" width="12.5703125" style="110"/>
    <col min="13588" max="13588" width="8.42578125" style="110" customWidth="1"/>
    <col min="13589" max="13827" width="12.5703125" style="110"/>
    <col min="13828" max="13828" width="15.28515625" style="110" customWidth="1"/>
    <col min="13829" max="13829" width="22.85546875" style="110" customWidth="1"/>
    <col min="13830" max="13830" width="16.7109375" style="110" customWidth="1"/>
    <col min="13831" max="13831" width="25.42578125" style="110" customWidth="1"/>
    <col min="13832" max="13832" width="20.42578125" style="110" customWidth="1"/>
    <col min="13833" max="13833" width="1.140625" style="110" customWidth="1"/>
    <col min="13834" max="13834" width="16" style="110" customWidth="1"/>
    <col min="13835" max="13835" width="4.42578125" style="110" customWidth="1"/>
    <col min="13836" max="13837" width="21.7109375" style="110" customWidth="1"/>
    <col min="13838" max="13838" width="13.7109375" style="110" customWidth="1"/>
    <col min="13839" max="13839" width="14.28515625" style="110" customWidth="1"/>
    <col min="13840" max="13840" width="10.42578125" style="110" customWidth="1"/>
    <col min="13841" max="13841" width="5.7109375" style="110" customWidth="1"/>
    <col min="13842" max="13842" width="17.140625" style="110" customWidth="1"/>
    <col min="13843" max="13843" width="12.5703125" style="110"/>
    <col min="13844" max="13844" width="8.42578125" style="110" customWidth="1"/>
    <col min="13845" max="14083" width="12.5703125" style="110"/>
    <col min="14084" max="14084" width="15.28515625" style="110" customWidth="1"/>
    <col min="14085" max="14085" width="22.85546875" style="110" customWidth="1"/>
    <col min="14086" max="14086" width="16.7109375" style="110" customWidth="1"/>
    <col min="14087" max="14087" width="25.42578125" style="110" customWidth="1"/>
    <col min="14088" max="14088" width="20.42578125" style="110" customWidth="1"/>
    <col min="14089" max="14089" width="1.140625" style="110" customWidth="1"/>
    <col min="14090" max="14090" width="16" style="110" customWidth="1"/>
    <col min="14091" max="14091" width="4.42578125" style="110" customWidth="1"/>
    <col min="14092" max="14093" width="21.7109375" style="110" customWidth="1"/>
    <col min="14094" max="14094" width="13.7109375" style="110" customWidth="1"/>
    <col min="14095" max="14095" width="14.28515625" style="110" customWidth="1"/>
    <col min="14096" max="14096" width="10.42578125" style="110" customWidth="1"/>
    <col min="14097" max="14097" width="5.7109375" style="110" customWidth="1"/>
    <col min="14098" max="14098" width="17.140625" style="110" customWidth="1"/>
    <col min="14099" max="14099" width="12.5703125" style="110"/>
    <col min="14100" max="14100" width="8.42578125" style="110" customWidth="1"/>
    <col min="14101" max="14339" width="12.5703125" style="110"/>
    <col min="14340" max="14340" width="15.28515625" style="110" customWidth="1"/>
    <col min="14341" max="14341" width="22.85546875" style="110" customWidth="1"/>
    <col min="14342" max="14342" width="16.7109375" style="110" customWidth="1"/>
    <col min="14343" max="14343" width="25.42578125" style="110" customWidth="1"/>
    <col min="14344" max="14344" width="20.42578125" style="110" customWidth="1"/>
    <col min="14345" max="14345" width="1.140625" style="110" customWidth="1"/>
    <col min="14346" max="14346" width="16" style="110" customWidth="1"/>
    <col min="14347" max="14347" width="4.42578125" style="110" customWidth="1"/>
    <col min="14348" max="14349" width="21.7109375" style="110" customWidth="1"/>
    <col min="14350" max="14350" width="13.7109375" style="110" customWidth="1"/>
    <col min="14351" max="14351" width="14.28515625" style="110" customWidth="1"/>
    <col min="14352" max="14352" width="10.42578125" style="110" customWidth="1"/>
    <col min="14353" max="14353" width="5.7109375" style="110" customWidth="1"/>
    <col min="14354" max="14354" width="17.140625" style="110" customWidth="1"/>
    <col min="14355" max="14355" width="12.5703125" style="110"/>
    <col min="14356" max="14356" width="8.42578125" style="110" customWidth="1"/>
    <col min="14357" max="14595" width="12.5703125" style="110"/>
    <col min="14596" max="14596" width="15.28515625" style="110" customWidth="1"/>
    <col min="14597" max="14597" width="22.85546875" style="110" customWidth="1"/>
    <col min="14598" max="14598" width="16.7109375" style="110" customWidth="1"/>
    <col min="14599" max="14599" width="25.42578125" style="110" customWidth="1"/>
    <col min="14600" max="14600" width="20.42578125" style="110" customWidth="1"/>
    <col min="14601" max="14601" width="1.140625" style="110" customWidth="1"/>
    <col min="14602" max="14602" width="16" style="110" customWidth="1"/>
    <col min="14603" max="14603" width="4.42578125" style="110" customWidth="1"/>
    <col min="14604" max="14605" width="21.7109375" style="110" customWidth="1"/>
    <col min="14606" max="14606" width="13.7109375" style="110" customWidth="1"/>
    <col min="14607" max="14607" width="14.28515625" style="110" customWidth="1"/>
    <col min="14608" max="14608" width="10.42578125" style="110" customWidth="1"/>
    <col min="14609" max="14609" width="5.7109375" style="110" customWidth="1"/>
    <col min="14610" max="14610" width="17.140625" style="110" customWidth="1"/>
    <col min="14611" max="14611" width="12.5703125" style="110"/>
    <col min="14612" max="14612" width="8.42578125" style="110" customWidth="1"/>
    <col min="14613" max="14851" width="12.5703125" style="110"/>
    <col min="14852" max="14852" width="15.28515625" style="110" customWidth="1"/>
    <col min="14853" max="14853" width="22.85546875" style="110" customWidth="1"/>
    <col min="14854" max="14854" width="16.7109375" style="110" customWidth="1"/>
    <col min="14855" max="14855" width="25.42578125" style="110" customWidth="1"/>
    <col min="14856" max="14856" width="20.42578125" style="110" customWidth="1"/>
    <col min="14857" max="14857" width="1.140625" style="110" customWidth="1"/>
    <col min="14858" max="14858" width="16" style="110" customWidth="1"/>
    <col min="14859" max="14859" width="4.42578125" style="110" customWidth="1"/>
    <col min="14860" max="14861" width="21.7109375" style="110" customWidth="1"/>
    <col min="14862" max="14862" width="13.7109375" style="110" customWidth="1"/>
    <col min="14863" max="14863" width="14.28515625" style="110" customWidth="1"/>
    <col min="14864" max="14864" width="10.42578125" style="110" customWidth="1"/>
    <col min="14865" max="14865" width="5.7109375" style="110" customWidth="1"/>
    <col min="14866" max="14866" width="17.140625" style="110" customWidth="1"/>
    <col min="14867" max="14867" width="12.5703125" style="110"/>
    <col min="14868" max="14868" width="8.42578125" style="110" customWidth="1"/>
    <col min="14869" max="15107" width="12.5703125" style="110"/>
    <col min="15108" max="15108" width="15.28515625" style="110" customWidth="1"/>
    <col min="15109" max="15109" width="22.85546875" style="110" customWidth="1"/>
    <col min="15110" max="15110" width="16.7109375" style="110" customWidth="1"/>
    <col min="15111" max="15111" width="25.42578125" style="110" customWidth="1"/>
    <col min="15112" max="15112" width="20.42578125" style="110" customWidth="1"/>
    <col min="15113" max="15113" width="1.140625" style="110" customWidth="1"/>
    <col min="15114" max="15114" width="16" style="110" customWidth="1"/>
    <col min="15115" max="15115" width="4.42578125" style="110" customWidth="1"/>
    <col min="15116" max="15117" width="21.7109375" style="110" customWidth="1"/>
    <col min="15118" max="15118" width="13.7109375" style="110" customWidth="1"/>
    <col min="15119" max="15119" width="14.28515625" style="110" customWidth="1"/>
    <col min="15120" max="15120" width="10.42578125" style="110" customWidth="1"/>
    <col min="15121" max="15121" width="5.7109375" style="110" customWidth="1"/>
    <col min="15122" max="15122" width="17.140625" style="110" customWidth="1"/>
    <col min="15123" max="15123" width="12.5703125" style="110"/>
    <col min="15124" max="15124" width="8.42578125" style="110" customWidth="1"/>
    <col min="15125" max="15363" width="12.5703125" style="110"/>
    <col min="15364" max="15364" width="15.28515625" style="110" customWidth="1"/>
    <col min="15365" max="15365" width="22.85546875" style="110" customWidth="1"/>
    <col min="15366" max="15366" width="16.7109375" style="110" customWidth="1"/>
    <col min="15367" max="15367" width="25.42578125" style="110" customWidth="1"/>
    <col min="15368" max="15368" width="20.42578125" style="110" customWidth="1"/>
    <col min="15369" max="15369" width="1.140625" style="110" customWidth="1"/>
    <col min="15370" max="15370" width="16" style="110" customWidth="1"/>
    <col min="15371" max="15371" width="4.42578125" style="110" customWidth="1"/>
    <col min="15372" max="15373" width="21.7109375" style="110" customWidth="1"/>
    <col min="15374" max="15374" width="13.7109375" style="110" customWidth="1"/>
    <col min="15375" max="15375" width="14.28515625" style="110" customWidth="1"/>
    <col min="15376" max="15376" width="10.42578125" style="110" customWidth="1"/>
    <col min="15377" max="15377" width="5.7109375" style="110" customWidth="1"/>
    <col min="15378" max="15378" width="17.140625" style="110" customWidth="1"/>
    <col min="15379" max="15379" width="12.5703125" style="110"/>
    <col min="15380" max="15380" width="8.42578125" style="110" customWidth="1"/>
    <col min="15381" max="15619" width="12.5703125" style="110"/>
    <col min="15620" max="15620" width="15.28515625" style="110" customWidth="1"/>
    <col min="15621" max="15621" width="22.85546875" style="110" customWidth="1"/>
    <col min="15622" max="15622" width="16.7109375" style="110" customWidth="1"/>
    <col min="15623" max="15623" width="25.42578125" style="110" customWidth="1"/>
    <col min="15624" max="15624" width="20.42578125" style="110" customWidth="1"/>
    <col min="15625" max="15625" width="1.140625" style="110" customWidth="1"/>
    <col min="15626" max="15626" width="16" style="110" customWidth="1"/>
    <col min="15627" max="15627" width="4.42578125" style="110" customWidth="1"/>
    <col min="15628" max="15629" width="21.7109375" style="110" customWidth="1"/>
    <col min="15630" max="15630" width="13.7109375" style="110" customWidth="1"/>
    <col min="15631" max="15631" width="14.28515625" style="110" customWidth="1"/>
    <col min="15632" max="15632" width="10.42578125" style="110" customWidth="1"/>
    <col min="15633" max="15633" width="5.7109375" style="110" customWidth="1"/>
    <col min="15634" max="15634" width="17.140625" style="110" customWidth="1"/>
    <col min="15635" max="15635" width="12.5703125" style="110"/>
    <col min="15636" max="15636" width="8.42578125" style="110" customWidth="1"/>
    <col min="15637" max="15875" width="12.5703125" style="110"/>
    <col min="15876" max="15876" width="15.28515625" style="110" customWidth="1"/>
    <col min="15877" max="15877" width="22.85546875" style="110" customWidth="1"/>
    <col min="15878" max="15878" width="16.7109375" style="110" customWidth="1"/>
    <col min="15879" max="15879" width="25.42578125" style="110" customWidth="1"/>
    <col min="15880" max="15880" width="20.42578125" style="110" customWidth="1"/>
    <col min="15881" max="15881" width="1.140625" style="110" customWidth="1"/>
    <col min="15882" max="15882" width="16" style="110" customWidth="1"/>
    <col min="15883" max="15883" width="4.42578125" style="110" customWidth="1"/>
    <col min="15884" max="15885" width="21.7109375" style="110" customWidth="1"/>
    <col min="15886" max="15886" width="13.7109375" style="110" customWidth="1"/>
    <col min="15887" max="15887" width="14.28515625" style="110" customWidth="1"/>
    <col min="15888" max="15888" width="10.42578125" style="110" customWidth="1"/>
    <col min="15889" max="15889" width="5.7109375" style="110" customWidth="1"/>
    <col min="15890" max="15890" width="17.140625" style="110" customWidth="1"/>
    <col min="15891" max="15891" width="12.5703125" style="110"/>
    <col min="15892" max="15892" width="8.42578125" style="110" customWidth="1"/>
    <col min="15893" max="16131" width="12.5703125" style="110"/>
    <col min="16132" max="16132" width="15.28515625" style="110" customWidth="1"/>
    <col min="16133" max="16133" width="22.85546875" style="110" customWidth="1"/>
    <col min="16134" max="16134" width="16.7109375" style="110" customWidth="1"/>
    <col min="16135" max="16135" width="25.42578125" style="110" customWidth="1"/>
    <col min="16136" max="16136" width="20.42578125" style="110" customWidth="1"/>
    <col min="16137" max="16137" width="1.140625" style="110" customWidth="1"/>
    <col min="16138" max="16138" width="16" style="110" customWidth="1"/>
    <col min="16139" max="16139" width="4.42578125" style="110" customWidth="1"/>
    <col min="16140" max="16141" width="21.7109375" style="110" customWidth="1"/>
    <col min="16142" max="16142" width="13.7109375" style="110" customWidth="1"/>
    <col min="16143" max="16143" width="14.28515625" style="110" customWidth="1"/>
    <col min="16144" max="16144" width="10.42578125" style="110" customWidth="1"/>
    <col min="16145" max="16145" width="5.7109375" style="110" customWidth="1"/>
    <col min="16146" max="16146" width="17.140625" style="110" customWidth="1"/>
    <col min="16147" max="16147" width="12.5703125" style="110"/>
    <col min="16148" max="16148" width="8.42578125" style="110" customWidth="1"/>
    <col min="16149" max="16384" width="12.5703125" style="110"/>
  </cols>
  <sheetData>
    <row r="1" spans="1:25" s="102" customFormat="1">
      <c r="A1" s="100"/>
      <c r="B1" s="101"/>
      <c r="C1" s="100"/>
      <c r="D1" s="100"/>
      <c r="E1" s="100"/>
      <c r="F1" s="100"/>
      <c r="G1" s="100"/>
      <c r="H1" s="100"/>
      <c r="I1" s="100"/>
      <c r="J1" s="100"/>
      <c r="K1" s="100"/>
      <c r="L1" s="77"/>
      <c r="M1" s="77"/>
      <c r="N1" s="77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02" customFormat="1" ht="13.5" thickBot="1">
      <c r="A2" s="100"/>
      <c r="B2" s="101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s="102" customFormat="1" ht="12.75" customHeight="1" thickBot="1">
      <c r="A3" s="77"/>
      <c r="B3" s="77"/>
      <c r="C3" s="77"/>
      <c r="D3" s="881" t="s">
        <v>248</v>
      </c>
      <c r="E3" s="882"/>
      <c r="F3" s="883"/>
      <c r="G3" s="866" t="s">
        <v>75</v>
      </c>
      <c r="H3" s="867"/>
      <c r="I3" s="867"/>
      <c r="J3" s="868"/>
      <c r="K3" s="103"/>
      <c r="L3" s="869" t="s">
        <v>62</v>
      </c>
      <c r="M3" s="870"/>
      <c r="N3" s="871" t="s">
        <v>20</v>
      </c>
      <c r="O3" s="104"/>
      <c r="P3" s="105"/>
      <c r="Q3" s="106"/>
      <c r="R3" s="106"/>
      <c r="S3" s="100"/>
      <c r="T3" s="100"/>
      <c r="U3" s="100"/>
      <c r="V3" s="100"/>
      <c r="W3" s="100"/>
      <c r="X3" s="100"/>
      <c r="Y3" s="100"/>
    </row>
    <row r="4" spans="1:25" ht="43.5" customHeight="1" thickBot="1">
      <c r="A4" s="77"/>
      <c r="B4" s="77"/>
      <c r="C4" s="77"/>
      <c r="D4" s="884"/>
      <c r="E4" s="885"/>
      <c r="F4" s="886"/>
      <c r="G4" s="863" t="str">
        <f>'FDT - Garage - Chantier'!G2</f>
        <v>Votre nom complet</v>
      </c>
      <c r="H4" s="864"/>
      <c r="I4" s="864"/>
      <c r="J4" s="865"/>
      <c r="K4" s="107"/>
      <c r="L4" s="520">
        <f>LOOKUP(N4,Period!A3:A55,Period!C3:C55)</f>
        <v>45731</v>
      </c>
      <c r="M4" s="521"/>
      <c r="N4" s="108">
        <v>12</v>
      </c>
      <c r="O4" s="104"/>
      <c r="P4" s="105"/>
      <c r="Q4" s="100"/>
      <c r="R4" s="109"/>
      <c r="S4" s="109"/>
      <c r="T4" s="109"/>
      <c r="U4" s="109"/>
      <c r="V4" s="109"/>
      <c r="W4" s="109"/>
      <c r="X4" s="109"/>
      <c r="Y4" s="109"/>
    </row>
    <row r="5" spans="1:25" ht="37.5" customHeight="1" thickBot="1">
      <c r="A5" s="109"/>
      <c r="B5" s="111"/>
      <c r="C5" s="112"/>
      <c r="D5" s="112"/>
      <c r="E5" s="112"/>
      <c r="F5" s="109"/>
      <c r="G5" s="109"/>
      <c r="H5" s="109"/>
      <c r="I5" s="109"/>
      <c r="J5" s="109"/>
      <c r="K5" s="109"/>
      <c r="L5" s="872" t="s">
        <v>48</v>
      </c>
      <c r="M5" s="873"/>
      <c r="N5" s="874"/>
      <c r="O5" s="113"/>
      <c r="P5" s="105"/>
      <c r="Q5" s="100"/>
      <c r="R5" s="100"/>
      <c r="S5" s="100"/>
      <c r="T5" s="100"/>
      <c r="U5" s="100"/>
      <c r="V5" s="109"/>
      <c r="W5" s="109"/>
      <c r="X5" s="109"/>
      <c r="Y5" s="109"/>
    </row>
    <row r="6" spans="1:25" s="123" customFormat="1" ht="26.25" thickBot="1">
      <c r="A6" s="114"/>
      <c r="B6" s="115" t="s">
        <v>49</v>
      </c>
      <c r="C6" s="534" t="s">
        <v>141</v>
      </c>
      <c r="D6" s="535"/>
      <c r="E6" s="535"/>
      <c r="F6" s="535"/>
      <c r="G6" s="536"/>
      <c r="H6" s="116" t="s">
        <v>50</v>
      </c>
      <c r="I6" s="114"/>
      <c r="J6" s="117" t="s">
        <v>104</v>
      </c>
      <c r="K6" s="114"/>
      <c r="L6" s="118" t="s">
        <v>105</v>
      </c>
      <c r="M6" s="594" t="s">
        <v>51</v>
      </c>
      <c r="N6" s="553" t="s">
        <v>80</v>
      </c>
      <c r="O6" s="119"/>
      <c r="P6" s="105"/>
      <c r="Q6" s="120"/>
      <c r="R6" s="121"/>
      <c r="S6" s="121"/>
      <c r="T6" s="121"/>
      <c r="U6" s="122"/>
      <c r="V6" s="114"/>
      <c r="W6" s="114"/>
      <c r="X6" s="114"/>
      <c r="Y6" s="114"/>
    </row>
    <row r="7" spans="1:25" s="123" customFormat="1" ht="28.5" customHeight="1" thickBot="1">
      <c r="A7" s="114"/>
      <c r="B7" s="124" t="s">
        <v>46</v>
      </c>
      <c r="C7" s="537"/>
      <c r="D7" s="538"/>
      <c r="E7" s="538"/>
      <c r="F7" s="538"/>
      <c r="G7" s="539"/>
      <c r="H7" s="125">
        <v>0.4</v>
      </c>
      <c r="I7" s="126"/>
      <c r="J7" s="127"/>
      <c r="K7" s="114"/>
      <c r="L7" s="118"/>
      <c r="M7" s="595"/>
      <c r="N7" s="554"/>
      <c r="O7" s="105"/>
      <c r="P7" s="105"/>
      <c r="Q7" s="114"/>
      <c r="R7" s="128"/>
      <c r="S7" s="120"/>
      <c r="T7" s="120"/>
      <c r="U7" s="120"/>
      <c r="V7" s="114"/>
      <c r="W7" s="114"/>
      <c r="X7" s="114"/>
      <c r="Y7" s="114"/>
    </row>
    <row r="8" spans="1:25">
      <c r="A8" s="109"/>
      <c r="B8" s="233"/>
      <c r="C8" s="540"/>
      <c r="D8" s="541"/>
      <c r="E8" s="541"/>
      <c r="F8" s="542"/>
      <c r="G8" s="543"/>
      <c r="H8" s="129"/>
      <c r="I8" s="109"/>
      <c r="J8" s="498">
        <f>H8*0.4</f>
        <v>0</v>
      </c>
      <c r="K8" s="109"/>
      <c r="L8" s="130"/>
      <c r="M8" s="461" t="str">
        <f t="shared" ref="M8:M15" si="0">IF(ISERROR(L8/J8),"",L8/J8)</f>
        <v/>
      </c>
      <c r="N8" s="210"/>
      <c r="O8" s="131"/>
      <c r="P8" s="100"/>
      <c r="Q8" s="132"/>
      <c r="R8" s="133"/>
      <c r="S8" s="100"/>
      <c r="T8" s="100"/>
      <c r="U8" s="100"/>
      <c r="V8" s="109"/>
      <c r="W8" s="109"/>
      <c r="X8" s="109"/>
      <c r="Y8" s="109"/>
    </row>
    <row r="9" spans="1:25">
      <c r="A9" s="109"/>
      <c r="B9" s="234"/>
      <c r="C9" s="544"/>
      <c r="D9" s="545"/>
      <c r="E9" s="545"/>
      <c r="F9" s="545"/>
      <c r="G9" s="546"/>
      <c r="H9" s="134"/>
      <c r="I9" s="109"/>
      <c r="J9" s="498">
        <f t="shared" ref="J9:J14" si="1">H9*0.4</f>
        <v>0</v>
      </c>
      <c r="K9" s="109"/>
      <c r="L9" s="135"/>
      <c r="M9" s="461" t="str">
        <f t="shared" si="0"/>
        <v/>
      </c>
      <c r="N9" s="211"/>
      <c r="O9" s="131"/>
      <c r="P9" s="100"/>
      <c r="Q9" s="132"/>
      <c r="R9" s="133"/>
      <c r="S9" s="100"/>
      <c r="T9" s="100"/>
      <c r="U9" s="100"/>
      <c r="V9" s="109"/>
      <c r="W9" s="109"/>
      <c r="X9" s="109"/>
      <c r="Y9" s="109"/>
    </row>
    <row r="10" spans="1:25">
      <c r="A10" s="109"/>
      <c r="B10" s="234"/>
      <c r="C10" s="544"/>
      <c r="D10" s="545"/>
      <c r="E10" s="545"/>
      <c r="F10" s="545"/>
      <c r="G10" s="546"/>
      <c r="H10" s="134"/>
      <c r="I10" s="109"/>
      <c r="J10" s="498">
        <f t="shared" si="1"/>
        <v>0</v>
      </c>
      <c r="K10" s="109"/>
      <c r="L10" s="135"/>
      <c r="M10" s="461" t="str">
        <f t="shared" si="0"/>
        <v/>
      </c>
      <c r="N10" s="211"/>
      <c r="O10" s="131"/>
      <c r="P10" s="100"/>
      <c r="Q10" s="132"/>
      <c r="R10" s="133"/>
      <c r="S10" s="100"/>
      <c r="T10" s="100"/>
      <c r="U10" s="100"/>
      <c r="V10" s="109"/>
      <c r="W10" s="109"/>
      <c r="X10" s="109"/>
      <c r="Y10" s="109"/>
    </row>
    <row r="11" spans="1:25">
      <c r="A11" s="109"/>
      <c r="B11" s="234"/>
      <c r="C11" s="544"/>
      <c r="D11" s="545"/>
      <c r="E11" s="545"/>
      <c r="F11" s="545"/>
      <c r="G11" s="546"/>
      <c r="H11" s="134"/>
      <c r="I11" s="109"/>
      <c r="J11" s="498">
        <f t="shared" si="1"/>
        <v>0</v>
      </c>
      <c r="K11" s="109"/>
      <c r="L11" s="135"/>
      <c r="M11" s="461" t="str">
        <f t="shared" si="0"/>
        <v/>
      </c>
      <c r="N11" s="211"/>
      <c r="O11" s="131"/>
      <c r="P11" s="100"/>
      <c r="Q11" s="132"/>
      <c r="R11" s="133"/>
      <c r="S11" s="100"/>
      <c r="T11" s="100"/>
      <c r="U11" s="100"/>
      <c r="V11" s="109"/>
      <c r="W11" s="109"/>
      <c r="X11" s="109"/>
      <c r="Y11" s="109"/>
    </row>
    <row r="12" spans="1:25">
      <c r="A12" s="109"/>
      <c r="B12" s="235"/>
      <c r="C12" s="522"/>
      <c r="D12" s="523"/>
      <c r="E12" s="523"/>
      <c r="F12" s="524"/>
      <c r="G12" s="525"/>
      <c r="H12" s="136"/>
      <c r="I12" s="109"/>
      <c r="J12" s="498">
        <f t="shared" si="1"/>
        <v>0</v>
      </c>
      <c r="K12" s="109"/>
      <c r="L12" s="135"/>
      <c r="M12" s="461" t="str">
        <f t="shared" si="0"/>
        <v/>
      </c>
      <c r="N12" s="219"/>
      <c r="O12" s="131"/>
      <c r="P12" s="100"/>
      <c r="Q12" s="132"/>
      <c r="R12" s="100"/>
      <c r="S12" s="100"/>
      <c r="T12" s="100"/>
      <c r="U12" s="100"/>
      <c r="V12" s="109"/>
      <c r="W12" s="109"/>
      <c r="X12" s="109"/>
      <c r="Y12" s="109"/>
    </row>
    <row r="13" spans="1:25" ht="13.5" thickBot="1">
      <c r="A13" s="109"/>
      <c r="B13" s="235"/>
      <c r="C13" s="526"/>
      <c r="D13" s="527"/>
      <c r="E13" s="527"/>
      <c r="F13" s="528"/>
      <c r="G13" s="529"/>
      <c r="H13" s="136"/>
      <c r="I13" s="109"/>
      <c r="J13" s="498">
        <f t="shared" si="1"/>
        <v>0</v>
      </c>
      <c r="K13" s="109"/>
      <c r="L13" s="135"/>
      <c r="M13" s="461" t="str">
        <f t="shared" si="0"/>
        <v/>
      </c>
      <c r="N13" s="219"/>
      <c r="O13" s="137"/>
      <c r="P13" s="100"/>
      <c r="Q13" s="132"/>
      <c r="R13" s="77"/>
      <c r="S13" s="77"/>
      <c r="T13" s="77"/>
      <c r="U13" s="77"/>
      <c r="V13" s="109"/>
      <c r="W13" s="109"/>
      <c r="X13" s="109"/>
      <c r="Y13" s="109"/>
    </row>
    <row r="14" spans="1:25" ht="13.5" thickBot="1">
      <c r="A14" s="109"/>
      <c r="B14" s="236"/>
      <c r="C14" s="530"/>
      <c r="D14" s="531"/>
      <c r="E14" s="531"/>
      <c r="F14" s="532"/>
      <c r="G14" s="533"/>
      <c r="H14" s="138"/>
      <c r="I14" s="109"/>
      <c r="J14" s="498">
        <f t="shared" si="1"/>
        <v>0</v>
      </c>
      <c r="K14" s="109"/>
      <c r="L14" s="139"/>
      <c r="M14" s="495" t="str">
        <f t="shared" si="0"/>
        <v/>
      </c>
      <c r="N14" s="220"/>
      <c r="O14" s="499" t="s">
        <v>83</v>
      </c>
      <c r="P14" s="140"/>
      <c r="Q14" s="132"/>
      <c r="R14" s="77"/>
      <c r="S14" s="77"/>
      <c r="T14" s="77"/>
      <c r="U14" s="77"/>
      <c r="V14" s="109"/>
      <c r="W14" s="109"/>
      <c r="X14" s="109"/>
      <c r="Y14" s="109"/>
    </row>
    <row r="15" spans="1:25" ht="13.5" thickBot="1">
      <c r="A15" s="109"/>
      <c r="B15" s="141"/>
      <c r="C15" s="142"/>
      <c r="D15" s="142"/>
      <c r="E15" s="142"/>
      <c r="F15" s="142"/>
      <c r="G15" s="143" t="s">
        <v>0</v>
      </c>
      <c r="H15" s="500">
        <f>SUM(H8:H14)</f>
        <v>0</v>
      </c>
      <c r="I15" s="109"/>
      <c r="J15" s="453">
        <f>SUM(J8:J14)</f>
        <v>0</v>
      </c>
      <c r="K15" s="109"/>
      <c r="L15" s="144">
        <f>SUM(L8:L14)</f>
        <v>0</v>
      </c>
      <c r="M15" s="480" t="str">
        <f t="shared" si="0"/>
        <v/>
      </c>
      <c r="N15" s="145"/>
      <c r="O15" s="497">
        <v>54018</v>
      </c>
      <c r="P15" s="140"/>
      <c r="Q15" s="132"/>
      <c r="R15" s="77"/>
      <c r="S15" s="77"/>
      <c r="T15" s="77"/>
      <c r="U15" s="77"/>
      <c r="V15" s="109"/>
      <c r="W15" s="109"/>
      <c r="X15" s="109"/>
      <c r="Y15" s="109"/>
    </row>
    <row r="16" spans="1:25" ht="5.25" customHeight="1">
      <c r="A16" s="109"/>
      <c r="B16" s="141"/>
      <c r="C16" s="142"/>
      <c r="D16" s="142"/>
      <c r="E16" s="142"/>
      <c r="F16" s="142"/>
      <c r="G16" s="142"/>
      <c r="H16" s="100"/>
      <c r="I16" s="109"/>
      <c r="J16" s="109"/>
      <c r="K16" s="109"/>
      <c r="L16" s="109"/>
      <c r="M16" s="109"/>
      <c r="N16" s="109"/>
      <c r="P16" s="100"/>
      <c r="Q16" s="132"/>
      <c r="R16" s="77"/>
      <c r="S16" s="77"/>
      <c r="T16" s="77"/>
      <c r="U16" s="77"/>
      <c r="V16" s="109"/>
      <c r="W16" s="109"/>
      <c r="X16" s="109"/>
      <c r="Y16" s="109"/>
    </row>
    <row r="17" spans="1:25" ht="6.75" customHeight="1" thickBot="1">
      <c r="A17" s="109"/>
      <c r="B17" s="141"/>
      <c r="C17" s="142"/>
      <c r="D17" s="142"/>
      <c r="E17" s="142"/>
      <c r="F17" s="142"/>
      <c r="G17" s="142"/>
      <c r="H17" s="100"/>
      <c r="I17" s="109"/>
      <c r="J17" s="109"/>
      <c r="K17" s="109"/>
      <c r="L17" s="109"/>
      <c r="M17" s="109"/>
      <c r="N17" s="109"/>
      <c r="O17" s="109"/>
      <c r="P17" s="100"/>
      <c r="Q17" s="132"/>
      <c r="R17" s="77"/>
      <c r="S17" s="77"/>
      <c r="T17" s="77"/>
      <c r="U17" s="77"/>
      <c r="V17" s="109"/>
      <c r="W17" s="109"/>
      <c r="X17" s="109"/>
      <c r="Y17" s="109"/>
    </row>
    <row r="18" spans="1:25" s="123" customFormat="1">
      <c r="A18" s="114"/>
      <c r="B18" s="146" t="s">
        <v>73</v>
      </c>
      <c r="C18" s="534" t="s">
        <v>89</v>
      </c>
      <c r="D18" s="535"/>
      <c r="E18" s="535"/>
      <c r="F18" s="535"/>
      <c r="G18" s="535"/>
      <c r="H18" s="536"/>
      <c r="I18" s="126"/>
      <c r="J18" s="553" t="s">
        <v>0</v>
      </c>
      <c r="K18" s="114"/>
      <c r="L18" s="147"/>
      <c r="M18" s="594" t="s">
        <v>51</v>
      </c>
      <c r="N18" s="553" t="s">
        <v>80</v>
      </c>
      <c r="O18" s="119"/>
      <c r="P18" s="105"/>
      <c r="Q18" s="132"/>
      <c r="R18" s="77"/>
      <c r="S18" s="77"/>
      <c r="T18" s="77"/>
      <c r="U18" s="77"/>
      <c r="V18" s="114"/>
      <c r="W18" s="114"/>
      <c r="X18" s="114"/>
      <c r="Y18" s="114"/>
    </row>
    <row r="19" spans="1:25" s="123" customFormat="1" ht="13.5" thickBot="1">
      <c r="A19" s="114"/>
      <c r="B19" s="124" t="s">
        <v>46</v>
      </c>
      <c r="C19" s="875" t="s">
        <v>106</v>
      </c>
      <c r="D19" s="876"/>
      <c r="E19" s="876"/>
      <c r="F19" s="876"/>
      <c r="G19" s="876"/>
      <c r="H19" s="877"/>
      <c r="I19" s="126"/>
      <c r="J19" s="554"/>
      <c r="K19" s="114"/>
      <c r="L19" s="148"/>
      <c r="M19" s="595"/>
      <c r="N19" s="554"/>
      <c r="O19" s="119"/>
      <c r="P19" s="105"/>
      <c r="Q19" s="132"/>
      <c r="R19" s="77"/>
      <c r="S19" s="77"/>
      <c r="T19" s="77"/>
      <c r="U19" s="77"/>
      <c r="V19" s="114"/>
      <c r="W19" s="114"/>
      <c r="X19" s="114"/>
      <c r="Y19" s="114"/>
    </row>
    <row r="20" spans="1:25" ht="14.25" customHeight="1">
      <c r="A20" s="109"/>
      <c r="B20" s="235"/>
      <c r="C20" s="555" t="s">
        <v>86</v>
      </c>
      <c r="D20" s="556"/>
      <c r="E20" s="556"/>
      <c r="F20" s="556"/>
      <c r="G20" s="556"/>
      <c r="H20" s="557"/>
      <c r="I20" s="109"/>
      <c r="J20" s="489"/>
      <c r="K20" s="109"/>
      <c r="L20" s="135"/>
      <c r="M20" s="461" t="str">
        <f t="shared" ref="M20:M26" si="2">IF(ISERROR(L20/J20),"",L20/J20)</f>
        <v/>
      </c>
      <c r="N20" s="215"/>
      <c r="O20" s="131"/>
      <c r="P20" s="105"/>
      <c r="Q20" s="132"/>
      <c r="R20" s="77"/>
      <c r="S20" s="77"/>
      <c r="T20" s="77"/>
      <c r="U20" s="77"/>
      <c r="V20" s="109"/>
      <c r="W20" s="109"/>
      <c r="X20" s="109"/>
      <c r="Y20" s="109"/>
    </row>
    <row r="21" spans="1:25">
      <c r="A21" s="109"/>
      <c r="B21" s="235"/>
      <c r="C21" s="555" t="s">
        <v>86</v>
      </c>
      <c r="D21" s="556"/>
      <c r="E21" s="556"/>
      <c r="F21" s="556"/>
      <c r="G21" s="556"/>
      <c r="H21" s="557"/>
      <c r="I21" s="109"/>
      <c r="J21" s="492"/>
      <c r="K21" s="109"/>
      <c r="L21" s="135"/>
      <c r="M21" s="461" t="str">
        <f t="shared" si="2"/>
        <v/>
      </c>
      <c r="N21" s="211"/>
      <c r="O21" s="131"/>
      <c r="P21" s="100"/>
      <c r="Q21" s="132"/>
      <c r="R21" s="77"/>
      <c r="S21" s="77"/>
      <c r="T21" s="77"/>
      <c r="U21" s="77"/>
      <c r="V21" s="109"/>
      <c r="W21" s="109"/>
      <c r="X21" s="109"/>
      <c r="Y21" s="109"/>
    </row>
    <row r="22" spans="1:25">
      <c r="A22" s="109"/>
      <c r="B22" s="235"/>
      <c r="C22" s="555" t="s">
        <v>86</v>
      </c>
      <c r="D22" s="556"/>
      <c r="E22" s="556"/>
      <c r="F22" s="556"/>
      <c r="G22" s="556"/>
      <c r="H22" s="557"/>
      <c r="I22" s="109"/>
      <c r="J22" s="492"/>
      <c r="K22" s="109"/>
      <c r="L22" s="135"/>
      <c r="M22" s="461" t="str">
        <f t="shared" si="2"/>
        <v/>
      </c>
      <c r="N22" s="211"/>
      <c r="O22" s="131"/>
      <c r="P22" s="100"/>
      <c r="Q22" s="132"/>
      <c r="R22" s="77"/>
      <c r="S22" s="77"/>
      <c r="T22" s="77"/>
      <c r="U22" s="77"/>
      <c r="V22" s="109"/>
      <c r="W22" s="109"/>
      <c r="X22" s="109"/>
      <c r="Y22" s="109"/>
    </row>
    <row r="23" spans="1:25">
      <c r="A23" s="109"/>
      <c r="B23" s="237"/>
      <c r="C23" s="555" t="s">
        <v>86</v>
      </c>
      <c r="D23" s="556"/>
      <c r="E23" s="556"/>
      <c r="F23" s="556"/>
      <c r="G23" s="556"/>
      <c r="H23" s="557"/>
      <c r="I23" s="109"/>
      <c r="J23" s="492"/>
      <c r="K23" s="109"/>
      <c r="L23" s="135"/>
      <c r="M23" s="461" t="str">
        <f t="shared" si="2"/>
        <v/>
      </c>
      <c r="N23" s="216"/>
      <c r="O23" s="131"/>
      <c r="P23" s="100"/>
      <c r="Q23" s="132"/>
      <c r="R23" s="77"/>
      <c r="S23" s="77"/>
      <c r="T23" s="77"/>
      <c r="U23" s="77"/>
      <c r="V23" s="109"/>
      <c r="W23" s="109"/>
      <c r="X23" s="109"/>
      <c r="Y23" s="109"/>
    </row>
    <row r="24" spans="1:25" ht="13.5" thickBot="1">
      <c r="A24" s="109"/>
      <c r="B24" s="237"/>
      <c r="C24" s="555" t="s">
        <v>86</v>
      </c>
      <c r="D24" s="556"/>
      <c r="E24" s="556"/>
      <c r="F24" s="556"/>
      <c r="G24" s="556"/>
      <c r="H24" s="557"/>
      <c r="I24" s="109"/>
      <c r="J24" s="492"/>
      <c r="K24" s="109"/>
      <c r="L24" s="135"/>
      <c r="M24" s="494" t="str">
        <f t="shared" si="2"/>
        <v/>
      </c>
      <c r="N24" s="217"/>
      <c r="O24" s="137"/>
      <c r="P24" s="100"/>
      <c r="Q24" s="132"/>
      <c r="R24" s="77"/>
      <c r="S24" s="77"/>
      <c r="T24" s="77"/>
      <c r="U24" s="77"/>
      <c r="V24" s="109"/>
      <c r="W24" s="109"/>
      <c r="X24" s="109"/>
      <c r="Y24" s="109"/>
    </row>
    <row r="25" spans="1:25" ht="13.5" thickBot="1">
      <c r="A25" s="109"/>
      <c r="B25" s="236"/>
      <c r="C25" s="558" t="s">
        <v>86</v>
      </c>
      <c r="D25" s="559"/>
      <c r="E25" s="559"/>
      <c r="F25" s="559"/>
      <c r="G25" s="559"/>
      <c r="H25" s="560"/>
      <c r="I25" s="109"/>
      <c r="J25" s="493"/>
      <c r="K25" s="109"/>
      <c r="L25" s="135"/>
      <c r="M25" s="495" t="str">
        <f t="shared" si="2"/>
        <v/>
      </c>
      <c r="N25" s="218"/>
      <c r="O25" s="496" t="s">
        <v>83</v>
      </c>
      <c r="P25" s="140"/>
      <c r="Q25" s="132"/>
      <c r="R25" s="77"/>
      <c r="S25" s="77"/>
      <c r="T25" s="77"/>
      <c r="U25" s="77"/>
      <c r="V25" s="109"/>
      <c r="W25" s="109"/>
      <c r="X25" s="109"/>
      <c r="Y25" s="109"/>
    </row>
    <row r="26" spans="1:25" ht="13.5" thickBot="1">
      <c r="A26" s="109"/>
      <c r="B26" s="141"/>
      <c r="C26" s="142"/>
      <c r="D26" s="142"/>
      <c r="E26" s="142"/>
      <c r="F26" s="142"/>
      <c r="G26" s="142"/>
      <c r="H26" s="143" t="s">
        <v>0</v>
      </c>
      <c r="I26" s="109"/>
      <c r="J26" s="454">
        <f>SUM(J21:J25)</f>
        <v>0</v>
      </c>
      <c r="K26" s="109"/>
      <c r="L26" s="144">
        <f>SUM(L20:L25)</f>
        <v>0</v>
      </c>
      <c r="M26" s="480" t="str">
        <f t="shared" si="2"/>
        <v/>
      </c>
      <c r="N26" s="149"/>
      <c r="O26" s="497">
        <v>54017</v>
      </c>
      <c r="P26" s="140"/>
      <c r="Q26" s="132"/>
      <c r="R26" s="77"/>
      <c r="S26" s="77"/>
      <c r="T26" s="77"/>
      <c r="U26" s="77"/>
      <c r="V26" s="109"/>
      <c r="W26" s="109"/>
      <c r="X26" s="109"/>
      <c r="Y26" s="109"/>
    </row>
    <row r="27" spans="1:25" ht="6.4" customHeight="1" thickBot="1">
      <c r="A27" s="109"/>
      <c r="B27" s="141"/>
      <c r="C27" s="142"/>
      <c r="D27" s="142"/>
      <c r="E27" s="142"/>
      <c r="F27" s="142"/>
      <c r="G27" s="142"/>
      <c r="H27" s="150"/>
      <c r="I27" s="109"/>
      <c r="J27" s="151"/>
      <c r="K27" s="109"/>
      <c r="P27" s="100"/>
      <c r="Q27" s="132"/>
      <c r="R27" s="77"/>
      <c r="S27" s="77"/>
      <c r="T27" s="77"/>
      <c r="U27" s="77"/>
      <c r="V27" s="109"/>
      <c r="W27" s="109"/>
      <c r="X27" s="109"/>
      <c r="Y27" s="109"/>
    </row>
    <row r="28" spans="1:25" s="123" customFormat="1" ht="13.5" thickBot="1">
      <c r="A28" s="114"/>
      <c r="B28" s="152" t="s">
        <v>88</v>
      </c>
      <c r="C28" s="561" t="s">
        <v>15</v>
      </c>
      <c r="D28" s="562"/>
      <c r="E28" s="562"/>
      <c r="F28" s="562"/>
      <c r="G28" s="562"/>
      <c r="H28" s="563"/>
      <c r="I28" s="126"/>
      <c r="J28" s="564" t="s">
        <v>0</v>
      </c>
      <c r="K28" s="114"/>
      <c r="L28" s="147"/>
      <c r="M28" s="594" t="s">
        <v>51</v>
      </c>
      <c r="N28" s="553" t="s">
        <v>80</v>
      </c>
      <c r="O28" s="575" t="s">
        <v>83</v>
      </c>
      <c r="P28" s="77"/>
      <c r="Q28" s="132"/>
      <c r="R28" s="77"/>
      <c r="S28" s="77"/>
      <c r="T28" s="77"/>
      <c r="U28" s="77"/>
      <c r="V28" s="114"/>
      <c r="W28" s="114"/>
      <c r="X28" s="114"/>
      <c r="Y28" s="114"/>
    </row>
    <row r="29" spans="1:25" s="123" customFormat="1" ht="26.25" thickBot="1">
      <c r="A29" s="114"/>
      <c r="B29" s="153" t="s">
        <v>46</v>
      </c>
      <c r="C29" s="878" t="s">
        <v>85</v>
      </c>
      <c r="D29" s="879"/>
      <c r="E29" s="879"/>
      <c r="F29" s="879"/>
      <c r="G29" s="880"/>
      <c r="H29" s="418" t="s">
        <v>94</v>
      </c>
      <c r="I29" s="126"/>
      <c r="J29" s="565"/>
      <c r="K29" s="114"/>
      <c r="L29" s="148"/>
      <c r="M29" s="595"/>
      <c r="N29" s="554"/>
      <c r="O29" s="576"/>
      <c r="P29" s="77"/>
      <c r="Q29" s="132"/>
      <c r="R29" s="77"/>
      <c r="S29" s="77"/>
      <c r="T29" s="77"/>
      <c r="U29" s="77"/>
      <c r="V29" s="114"/>
      <c r="W29" s="114"/>
      <c r="X29" s="114"/>
      <c r="Y29" s="114"/>
    </row>
    <row r="30" spans="1:25" ht="12.75" customHeight="1">
      <c r="A30" s="109"/>
      <c r="B30" s="238"/>
      <c r="C30" s="547"/>
      <c r="D30" s="548"/>
      <c r="E30" s="548"/>
      <c r="F30" s="548"/>
      <c r="G30" s="549"/>
      <c r="H30" s="481"/>
      <c r="I30" s="109"/>
      <c r="J30" s="487"/>
      <c r="K30" s="109"/>
      <c r="L30" s="135"/>
      <c r="M30" s="461" t="str">
        <f t="shared" ref="M30:M36" si="3">IF(ISERROR(L30/J30),"",L30/J30)</f>
        <v/>
      </c>
      <c r="N30" s="210"/>
      <c r="O30" s="472"/>
      <c r="P30" s="77"/>
      <c r="Q30" s="132"/>
      <c r="R30" s="77"/>
      <c r="S30" s="77"/>
      <c r="T30" s="77"/>
      <c r="U30" s="77"/>
      <c r="V30" s="109"/>
      <c r="W30" s="109"/>
      <c r="X30" s="109"/>
      <c r="Y30" s="109"/>
    </row>
    <row r="31" spans="1:25" ht="12.75" customHeight="1">
      <c r="A31" s="109"/>
      <c r="B31" s="239"/>
      <c r="C31" s="550"/>
      <c r="D31" s="551"/>
      <c r="E31" s="551"/>
      <c r="F31" s="551"/>
      <c r="G31" s="552"/>
      <c r="H31" s="482"/>
      <c r="I31" s="109"/>
      <c r="J31" s="490"/>
      <c r="K31" s="109"/>
      <c r="L31" s="135"/>
      <c r="M31" s="461" t="str">
        <f t="shared" si="3"/>
        <v/>
      </c>
      <c r="N31" s="211"/>
      <c r="O31" s="473"/>
      <c r="P31" s="77"/>
      <c r="Q31" s="132"/>
      <c r="R31" s="77"/>
      <c r="S31" s="77"/>
      <c r="T31" s="77"/>
      <c r="U31" s="77"/>
      <c r="V31" s="109"/>
      <c r="W31" s="109"/>
      <c r="X31" s="109"/>
      <c r="Y31" s="109"/>
    </row>
    <row r="32" spans="1:25" ht="12.75" customHeight="1">
      <c r="A32" s="109"/>
      <c r="B32" s="239"/>
      <c r="C32" s="550"/>
      <c r="D32" s="551"/>
      <c r="E32" s="551"/>
      <c r="F32" s="551"/>
      <c r="G32" s="552"/>
      <c r="H32" s="424"/>
      <c r="I32" s="109"/>
      <c r="J32" s="489"/>
      <c r="K32" s="109"/>
      <c r="L32" s="135"/>
      <c r="M32" s="461" t="str">
        <f t="shared" si="3"/>
        <v/>
      </c>
      <c r="N32" s="211"/>
      <c r="O32" s="474"/>
      <c r="P32" s="77"/>
      <c r="Q32" s="132"/>
      <c r="R32" s="77"/>
      <c r="S32" s="77"/>
      <c r="T32" s="77"/>
      <c r="U32" s="77"/>
      <c r="V32" s="109"/>
      <c r="W32" s="109"/>
      <c r="X32" s="109"/>
      <c r="Y32" s="109"/>
    </row>
    <row r="33" spans="1:25" ht="12.4" customHeight="1">
      <c r="A33" s="109"/>
      <c r="B33" s="240"/>
      <c r="C33" s="544"/>
      <c r="D33" s="545"/>
      <c r="E33" s="545"/>
      <c r="F33" s="545"/>
      <c r="G33" s="546"/>
      <c r="H33" s="482"/>
      <c r="I33" s="109"/>
      <c r="J33" s="490"/>
      <c r="K33" s="109"/>
      <c r="L33" s="135"/>
      <c r="M33" s="461" t="str">
        <f t="shared" si="3"/>
        <v/>
      </c>
      <c r="N33" s="211"/>
      <c r="O33" s="475"/>
      <c r="P33" s="77"/>
      <c r="Q33" s="132"/>
      <c r="R33" s="77"/>
      <c r="S33" s="77"/>
      <c r="T33" s="77"/>
      <c r="U33" s="77"/>
      <c r="V33" s="109"/>
      <c r="W33" s="109"/>
      <c r="X33" s="109"/>
      <c r="Y33" s="109"/>
    </row>
    <row r="34" spans="1:25" ht="12.4" customHeight="1">
      <c r="A34" s="109"/>
      <c r="B34" s="241"/>
      <c r="C34" s="544"/>
      <c r="D34" s="545"/>
      <c r="E34" s="545"/>
      <c r="F34" s="545"/>
      <c r="G34" s="546"/>
      <c r="H34" s="482"/>
      <c r="I34" s="109"/>
      <c r="J34" s="490"/>
      <c r="K34" s="109"/>
      <c r="L34" s="135"/>
      <c r="M34" s="461" t="str">
        <f t="shared" si="3"/>
        <v/>
      </c>
      <c r="N34" s="211"/>
      <c r="O34" s="475"/>
      <c r="P34" s="77"/>
      <c r="Q34" s="132"/>
      <c r="R34" s="77"/>
      <c r="S34" s="77"/>
      <c r="T34" s="77"/>
      <c r="U34" s="77"/>
      <c r="V34" s="109"/>
      <c r="W34" s="109"/>
      <c r="X34" s="109"/>
      <c r="Y34" s="109"/>
    </row>
    <row r="35" spans="1:25" ht="12.4" customHeight="1">
      <c r="A35" s="109"/>
      <c r="B35" s="242"/>
      <c r="C35" s="544"/>
      <c r="D35" s="545"/>
      <c r="E35" s="545"/>
      <c r="F35" s="545"/>
      <c r="G35" s="546"/>
      <c r="H35" s="482"/>
      <c r="I35" s="109"/>
      <c r="J35" s="490"/>
      <c r="K35" s="109"/>
      <c r="L35" s="135"/>
      <c r="M35" s="461" t="str">
        <f t="shared" si="3"/>
        <v/>
      </c>
      <c r="N35" s="211"/>
      <c r="O35" s="475"/>
      <c r="P35" s="77"/>
      <c r="Q35" s="132"/>
      <c r="R35" s="77"/>
      <c r="S35" s="77"/>
      <c r="T35" s="77"/>
      <c r="U35" s="77"/>
      <c r="V35" s="109"/>
      <c r="W35" s="109"/>
      <c r="X35" s="109"/>
      <c r="Y35" s="109"/>
    </row>
    <row r="36" spans="1:25" ht="12.4" customHeight="1" thickBot="1">
      <c r="A36" s="109"/>
      <c r="B36" s="243"/>
      <c r="C36" s="566"/>
      <c r="D36" s="567"/>
      <c r="E36" s="567"/>
      <c r="F36" s="567"/>
      <c r="G36" s="568"/>
      <c r="H36" s="483"/>
      <c r="I36" s="109"/>
      <c r="J36" s="491"/>
      <c r="K36" s="109"/>
      <c r="L36" s="135"/>
      <c r="M36" s="461" t="str">
        <f t="shared" si="3"/>
        <v/>
      </c>
      <c r="N36" s="211"/>
      <c r="O36" s="475"/>
      <c r="P36" s="77"/>
      <c r="Q36" s="132"/>
      <c r="R36" s="77"/>
      <c r="S36" s="77"/>
      <c r="T36" s="77"/>
      <c r="U36" s="77"/>
      <c r="V36" s="109"/>
      <c r="W36" s="109"/>
      <c r="X36" s="109"/>
      <c r="Y36" s="109"/>
    </row>
    <row r="37" spans="1:25" ht="12.4" hidden="1" customHeight="1">
      <c r="A37" s="109"/>
      <c r="B37" s="154"/>
      <c r="C37" s="155"/>
      <c r="D37" s="156"/>
      <c r="E37" s="156"/>
      <c r="F37" s="156"/>
      <c r="G37" s="156"/>
      <c r="H37" s="157"/>
      <c r="I37" s="109"/>
      <c r="J37" s="158"/>
      <c r="K37" s="109"/>
      <c r="L37" s="159">
        <f>ROUND(J37*12/112,2)</f>
        <v>0</v>
      </c>
      <c r="M37" s="478"/>
      <c r="N37" s="160" t="s">
        <v>52</v>
      </c>
      <c r="O37" s="476"/>
      <c r="P37" s="77"/>
      <c r="Q37" s="132"/>
      <c r="R37" s="77"/>
      <c r="S37" s="77"/>
      <c r="T37" s="77"/>
      <c r="U37" s="77"/>
      <c r="V37" s="109"/>
      <c r="W37" s="109"/>
      <c r="X37" s="109"/>
      <c r="Y37" s="109"/>
    </row>
    <row r="38" spans="1:25" ht="13.15" hidden="1" customHeight="1" thickBot="1">
      <c r="A38" s="109"/>
      <c r="B38" s="161"/>
      <c r="C38" s="162"/>
      <c r="D38" s="163"/>
      <c r="E38" s="163"/>
      <c r="F38" s="164"/>
      <c r="G38" s="164"/>
      <c r="H38" s="165"/>
      <c r="I38" s="109"/>
      <c r="J38" s="158"/>
      <c r="K38" s="109"/>
      <c r="L38" s="166">
        <f>ROUND(J38*12/112,2)</f>
        <v>0</v>
      </c>
      <c r="M38" s="479"/>
      <c r="N38" s="167" t="s">
        <v>52</v>
      </c>
      <c r="O38" s="476"/>
      <c r="P38" s="77"/>
      <c r="Q38" s="132"/>
      <c r="R38" s="77"/>
      <c r="S38" s="77"/>
      <c r="T38" s="77"/>
      <c r="U38" s="77"/>
      <c r="V38" s="109"/>
      <c r="W38" s="109"/>
      <c r="X38" s="109"/>
      <c r="Y38" s="109"/>
    </row>
    <row r="39" spans="1:25" ht="13.5" thickBot="1">
      <c r="A39" s="109"/>
      <c r="B39" s="141"/>
      <c r="C39" s="142"/>
      <c r="D39" s="142"/>
      <c r="E39" s="142"/>
      <c r="F39" s="142"/>
      <c r="G39" s="142"/>
      <c r="H39" s="143" t="s">
        <v>0</v>
      </c>
      <c r="I39" s="109"/>
      <c r="J39" s="453">
        <f>SUM(J30:J38)</f>
        <v>0</v>
      </c>
      <c r="K39" s="109"/>
      <c r="L39" s="168">
        <f>SUM(L30:L38)</f>
        <v>0</v>
      </c>
      <c r="M39" s="480" t="str">
        <f>IF(ISERROR(L39/J39),"",L39/J39)</f>
        <v/>
      </c>
      <c r="N39" s="169"/>
      <c r="O39" s="477"/>
      <c r="P39" s="77"/>
      <c r="Q39" s="132"/>
      <c r="R39" s="77"/>
      <c r="S39" s="77"/>
      <c r="T39" s="77"/>
      <c r="U39" s="77"/>
      <c r="V39" s="109"/>
      <c r="W39" s="109"/>
      <c r="X39" s="109"/>
      <c r="Y39" s="109"/>
    </row>
    <row r="40" spans="1:25" ht="10.15" customHeight="1" thickBot="1">
      <c r="A40" s="109"/>
      <c r="B40" s="141"/>
      <c r="C40" s="142"/>
      <c r="D40" s="142"/>
      <c r="E40" s="142"/>
      <c r="F40" s="142"/>
      <c r="G40" s="142"/>
      <c r="H40" s="150"/>
      <c r="I40" s="109"/>
      <c r="J40" s="151"/>
      <c r="K40" s="109"/>
      <c r="L40" s="109"/>
      <c r="M40" s="109"/>
      <c r="N40" s="109"/>
      <c r="O40" s="109"/>
      <c r="P40" s="100"/>
      <c r="Q40" s="132"/>
      <c r="R40" s="170"/>
      <c r="S40" s="170"/>
      <c r="T40" s="170"/>
      <c r="U40" s="109"/>
      <c r="V40" s="109"/>
      <c r="W40" s="109"/>
      <c r="X40" s="109"/>
      <c r="Y40" s="109"/>
    </row>
    <row r="41" spans="1:25" s="123" customFormat="1" ht="13.5" thickBot="1">
      <c r="A41" s="114"/>
      <c r="B41" s="152" t="s">
        <v>88</v>
      </c>
      <c r="C41" s="561" t="s">
        <v>15</v>
      </c>
      <c r="D41" s="562"/>
      <c r="E41" s="562"/>
      <c r="F41" s="562"/>
      <c r="G41" s="562"/>
      <c r="H41" s="563"/>
      <c r="I41" s="126"/>
      <c r="J41" s="564" t="s">
        <v>0</v>
      </c>
      <c r="K41" s="109"/>
      <c r="L41" s="147"/>
      <c r="M41" s="594" t="s">
        <v>51</v>
      </c>
      <c r="N41" s="553" t="s">
        <v>80</v>
      </c>
      <c r="O41" s="575" t="s">
        <v>83</v>
      </c>
      <c r="P41" s="77"/>
      <c r="Q41" s="132"/>
      <c r="R41" s="170"/>
      <c r="S41" s="171"/>
      <c r="T41" s="170"/>
      <c r="U41" s="109"/>
      <c r="V41" s="114"/>
      <c r="W41" s="114"/>
      <c r="X41" s="114"/>
      <c r="Y41" s="114"/>
    </row>
    <row r="42" spans="1:25" s="123" customFormat="1" ht="26.25" thickBot="1">
      <c r="A42" s="114"/>
      <c r="B42" s="153" t="s">
        <v>46</v>
      </c>
      <c r="C42" s="878" t="s">
        <v>103</v>
      </c>
      <c r="D42" s="879"/>
      <c r="E42" s="879"/>
      <c r="F42" s="879"/>
      <c r="G42" s="880"/>
      <c r="H42" s="456" t="s">
        <v>84</v>
      </c>
      <c r="I42" s="126"/>
      <c r="J42" s="565"/>
      <c r="K42" s="109"/>
      <c r="L42" s="148"/>
      <c r="M42" s="595"/>
      <c r="N42" s="554"/>
      <c r="O42" s="576"/>
      <c r="P42" s="77"/>
      <c r="Q42" s="132"/>
      <c r="R42" s="170"/>
      <c r="S42" s="170"/>
      <c r="T42" s="170"/>
      <c r="U42" s="109"/>
      <c r="V42" s="114"/>
      <c r="W42" s="114"/>
      <c r="X42" s="114"/>
      <c r="Y42" s="114"/>
    </row>
    <row r="43" spans="1:25" ht="12.75" customHeight="1">
      <c r="A43" s="109"/>
      <c r="B43" s="244"/>
      <c r="C43" s="577"/>
      <c r="D43" s="578"/>
      <c r="E43" s="578"/>
      <c r="F43" s="578"/>
      <c r="G43" s="579"/>
      <c r="H43" s="481"/>
      <c r="I43" s="172"/>
      <c r="J43" s="487"/>
      <c r="K43" s="109"/>
      <c r="L43" s="173"/>
      <c r="M43" s="461" t="str">
        <f t="shared" ref="M43:M52" si="4">IF(ISERROR(L43/J43),"",L43/J43)</f>
        <v/>
      </c>
      <c r="N43" s="212"/>
      <c r="O43" s="466"/>
      <c r="P43" s="77"/>
      <c r="Q43" s="132"/>
      <c r="R43" s="170"/>
      <c r="S43" s="170"/>
      <c r="T43" s="170"/>
      <c r="U43" s="109"/>
      <c r="V43" s="109"/>
      <c r="W43" s="109"/>
      <c r="X43" s="109"/>
      <c r="Y43" s="109"/>
    </row>
    <row r="44" spans="1:25" ht="12.75" customHeight="1">
      <c r="A44" s="109"/>
      <c r="B44" s="245"/>
      <c r="C44" s="572"/>
      <c r="D44" s="573"/>
      <c r="E44" s="573"/>
      <c r="F44" s="573"/>
      <c r="G44" s="574"/>
      <c r="H44" s="484"/>
      <c r="I44" s="174"/>
      <c r="J44" s="488"/>
      <c r="K44" s="109"/>
      <c r="L44" s="175"/>
      <c r="M44" s="462" t="str">
        <f t="shared" si="4"/>
        <v/>
      </c>
      <c r="N44" s="213"/>
      <c r="O44" s="467"/>
      <c r="P44" s="77"/>
      <c r="Q44" s="132"/>
      <c r="R44" s="170"/>
      <c r="S44" s="170"/>
      <c r="T44" s="170"/>
      <c r="U44" s="109"/>
      <c r="V44" s="109"/>
      <c r="W44" s="109"/>
      <c r="X44" s="109"/>
      <c r="Y44" s="109"/>
    </row>
    <row r="45" spans="1:25">
      <c r="A45" s="109"/>
      <c r="B45" s="246"/>
      <c r="C45" s="569"/>
      <c r="D45" s="570"/>
      <c r="E45" s="570"/>
      <c r="F45" s="570"/>
      <c r="G45" s="571"/>
      <c r="H45" s="424"/>
      <c r="I45" s="109"/>
      <c r="J45" s="488"/>
      <c r="K45" s="109"/>
      <c r="L45" s="175"/>
      <c r="M45" s="462" t="str">
        <f t="shared" si="4"/>
        <v/>
      </c>
      <c r="N45" s="214"/>
      <c r="O45" s="468"/>
      <c r="P45" s="77"/>
      <c r="Q45" s="132"/>
      <c r="R45" s="109"/>
      <c r="S45" s="170"/>
      <c r="T45" s="170"/>
      <c r="U45" s="109"/>
      <c r="V45" s="109"/>
      <c r="W45" s="109"/>
      <c r="X45" s="109"/>
      <c r="Y45" s="109"/>
    </row>
    <row r="46" spans="1:25">
      <c r="A46" s="109"/>
      <c r="B46" s="246"/>
      <c r="C46" s="569"/>
      <c r="D46" s="570"/>
      <c r="E46" s="570"/>
      <c r="F46" s="570"/>
      <c r="G46" s="571"/>
      <c r="H46" s="485"/>
      <c r="I46" s="109"/>
      <c r="J46" s="488"/>
      <c r="K46" s="109"/>
      <c r="L46" s="175"/>
      <c r="M46" s="462" t="str">
        <f t="shared" si="4"/>
        <v/>
      </c>
      <c r="N46" s="214"/>
      <c r="O46" s="468"/>
      <c r="P46" s="77"/>
      <c r="Q46" s="132"/>
      <c r="R46" s="170"/>
      <c r="S46" s="170"/>
      <c r="T46" s="170"/>
      <c r="U46" s="109"/>
      <c r="V46" s="109"/>
      <c r="W46" s="109"/>
      <c r="X46" s="109"/>
      <c r="Y46" s="109"/>
    </row>
    <row r="47" spans="1:25" ht="12.4" customHeight="1">
      <c r="A47" s="109"/>
      <c r="B47" s="246"/>
      <c r="C47" s="569"/>
      <c r="D47" s="570"/>
      <c r="E47" s="570"/>
      <c r="F47" s="570"/>
      <c r="G47" s="571"/>
      <c r="H47" s="485"/>
      <c r="I47" s="109"/>
      <c r="J47" s="488"/>
      <c r="K47" s="109"/>
      <c r="L47" s="175"/>
      <c r="M47" s="462" t="str">
        <f t="shared" si="4"/>
        <v/>
      </c>
      <c r="N47" s="214"/>
      <c r="O47" s="468"/>
      <c r="P47" s="77"/>
      <c r="Q47" s="132"/>
      <c r="R47" s="170"/>
      <c r="S47" s="170"/>
      <c r="T47" s="170"/>
      <c r="U47" s="109"/>
      <c r="V47" s="109"/>
      <c r="W47" s="109"/>
      <c r="X47" s="109"/>
      <c r="Y47" s="109"/>
    </row>
    <row r="48" spans="1:25">
      <c r="A48" s="109"/>
      <c r="B48" s="246"/>
      <c r="C48" s="569"/>
      <c r="D48" s="570"/>
      <c r="E48" s="570"/>
      <c r="F48" s="570"/>
      <c r="G48" s="571"/>
      <c r="H48" s="484"/>
      <c r="I48" s="109"/>
      <c r="J48" s="488"/>
      <c r="K48" s="109"/>
      <c r="L48" s="175"/>
      <c r="M48" s="462" t="str">
        <f t="shared" si="4"/>
        <v/>
      </c>
      <c r="N48" s="214"/>
      <c r="O48" s="468"/>
      <c r="P48" s="77"/>
      <c r="Q48" s="132"/>
      <c r="R48" s="170"/>
      <c r="S48" s="170"/>
      <c r="T48" s="170"/>
      <c r="U48" s="109"/>
      <c r="V48" s="109"/>
      <c r="W48" s="109"/>
      <c r="X48" s="109"/>
      <c r="Y48" s="109"/>
    </row>
    <row r="49" spans="1:25" ht="12.4" customHeight="1">
      <c r="A49" s="109"/>
      <c r="B49" s="246"/>
      <c r="C49" s="569"/>
      <c r="D49" s="570"/>
      <c r="E49" s="570"/>
      <c r="F49" s="570"/>
      <c r="G49" s="571"/>
      <c r="H49" s="424"/>
      <c r="I49" s="109"/>
      <c r="J49" s="488"/>
      <c r="K49" s="109"/>
      <c r="L49" s="175"/>
      <c r="M49" s="462" t="str">
        <f t="shared" si="4"/>
        <v/>
      </c>
      <c r="N49" s="214"/>
      <c r="O49" s="468"/>
      <c r="P49" s="77"/>
      <c r="Q49" s="132"/>
      <c r="R49" s="170"/>
      <c r="S49" s="170"/>
      <c r="T49" s="170"/>
      <c r="U49" s="109"/>
      <c r="V49" s="109"/>
      <c r="W49" s="109"/>
      <c r="X49" s="109"/>
      <c r="Y49" s="109"/>
    </row>
    <row r="50" spans="1:25">
      <c r="A50" s="109"/>
      <c r="B50" s="246"/>
      <c r="C50" s="569"/>
      <c r="D50" s="570"/>
      <c r="E50" s="570"/>
      <c r="F50" s="570"/>
      <c r="G50" s="571"/>
      <c r="H50" s="484"/>
      <c r="I50" s="109"/>
      <c r="J50" s="488"/>
      <c r="K50" s="109"/>
      <c r="L50" s="175"/>
      <c r="M50" s="462" t="str">
        <f t="shared" si="4"/>
        <v/>
      </c>
      <c r="N50" s="214"/>
      <c r="O50" s="468"/>
      <c r="P50" s="77"/>
      <c r="Q50" s="132"/>
      <c r="R50" s="77"/>
      <c r="S50" s="77"/>
      <c r="T50" s="77"/>
      <c r="U50" s="77"/>
      <c r="V50" s="109"/>
      <c r="W50" s="109"/>
      <c r="X50" s="109"/>
      <c r="Y50" s="109"/>
    </row>
    <row r="51" spans="1:25">
      <c r="A51" s="109"/>
      <c r="B51" s="242"/>
      <c r="C51" s="569"/>
      <c r="D51" s="570"/>
      <c r="E51" s="570"/>
      <c r="F51" s="570"/>
      <c r="G51" s="571"/>
      <c r="H51" s="424"/>
      <c r="I51" s="109"/>
      <c r="J51" s="488"/>
      <c r="K51" s="109"/>
      <c r="L51" s="175"/>
      <c r="M51" s="462" t="str">
        <f t="shared" si="4"/>
        <v/>
      </c>
      <c r="N51" s="214"/>
      <c r="O51" s="468"/>
      <c r="P51" s="77"/>
      <c r="Q51" s="132"/>
      <c r="R51" s="77"/>
      <c r="S51" s="77"/>
      <c r="T51" s="77"/>
      <c r="U51" s="77"/>
      <c r="V51" s="109"/>
      <c r="W51" s="109"/>
      <c r="X51" s="109"/>
      <c r="Y51" s="109"/>
    </row>
    <row r="52" spans="1:25" ht="13.5" thickBot="1">
      <c r="A52" s="109"/>
      <c r="B52" s="247"/>
      <c r="C52" s="580"/>
      <c r="D52" s="581"/>
      <c r="E52" s="581"/>
      <c r="F52" s="581"/>
      <c r="G52" s="582"/>
      <c r="H52" s="486"/>
      <c r="I52" s="109"/>
      <c r="J52" s="489"/>
      <c r="K52" s="109"/>
      <c r="L52" s="175"/>
      <c r="M52" s="462" t="str">
        <f t="shared" si="4"/>
        <v/>
      </c>
      <c r="N52" s="214"/>
      <c r="O52" s="468"/>
      <c r="P52" s="77"/>
      <c r="Q52" s="132"/>
      <c r="R52" s="176"/>
      <c r="S52" s="77"/>
      <c r="T52" s="77"/>
      <c r="U52" s="77"/>
      <c r="V52" s="109"/>
      <c r="W52" s="109"/>
      <c r="X52" s="109"/>
      <c r="Y52" s="109"/>
    </row>
    <row r="53" spans="1:25" ht="13.15" hidden="1" customHeight="1">
      <c r="A53" s="109"/>
      <c r="B53" s="154"/>
      <c r="C53" s="177"/>
      <c r="D53" s="178"/>
      <c r="E53" s="178"/>
      <c r="F53" s="179"/>
      <c r="G53" s="178"/>
      <c r="H53" s="180"/>
      <c r="I53" s="109"/>
      <c r="J53" s="181"/>
      <c r="K53" s="109"/>
      <c r="L53" s="182">
        <f t="shared" ref="L53:L55" si="5">ROUND(J53*4/104,2)</f>
        <v>0</v>
      </c>
      <c r="M53" s="463"/>
      <c r="N53" s="160"/>
      <c r="O53" s="469"/>
      <c r="P53" s="77"/>
      <c r="Q53" s="132"/>
      <c r="R53" s="77"/>
      <c r="S53" s="77"/>
      <c r="T53" s="77"/>
      <c r="U53" s="77"/>
      <c r="V53" s="109"/>
      <c r="W53" s="109"/>
      <c r="X53" s="109"/>
      <c r="Y53" s="109"/>
    </row>
    <row r="54" spans="1:25" ht="13.15" hidden="1" customHeight="1">
      <c r="A54" s="109"/>
      <c r="B54" s="154"/>
      <c r="C54" s="183"/>
      <c r="D54" s="184"/>
      <c r="E54" s="184"/>
      <c r="F54" s="185"/>
      <c r="G54" s="185"/>
      <c r="H54" s="186"/>
      <c r="I54" s="109"/>
      <c r="J54" s="187"/>
      <c r="K54" s="109"/>
      <c r="L54" s="182">
        <f t="shared" si="5"/>
        <v>0</v>
      </c>
      <c r="M54" s="463"/>
      <c r="N54" s="160"/>
      <c r="O54" s="469"/>
      <c r="P54" s="77"/>
      <c r="Q54" s="132"/>
      <c r="R54" s="77"/>
      <c r="S54" s="77"/>
      <c r="T54" s="77"/>
      <c r="U54" s="77"/>
      <c r="V54" s="109"/>
      <c r="W54" s="109"/>
      <c r="X54" s="109"/>
      <c r="Y54" s="109"/>
    </row>
    <row r="55" spans="1:25" ht="13.5" hidden="1" customHeight="1" thickBot="1">
      <c r="A55" s="109"/>
      <c r="B55" s="154"/>
      <c r="C55" s="183"/>
      <c r="D55" s="184"/>
      <c r="E55" s="184"/>
      <c r="F55" s="185"/>
      <c r="G55" s="185"/>
      <c r="H55" s="186"/>
      <c r="I55" s="109"/>
      <c r="J55" s="187"/>
      <c r="K55" s="109"/>
      <c r="L55" s="188">
        <f t="shared" si="5"/>
        <v>0</v>
      </c>
      <c r="M55" s="464"/>
      <c r="N55" s="189"/>
      <c r="O55" s="470"/>
      <c r="P55" s="77"/>
      <c r="Q55" s="132"/>
      <c r="R55" s="77"/>
      <c r="S55" s="77"/>
      <c r="T55" s="77"/>
      <c r="U55" s="77"/>
      <c r="V55" s="109"/>
      <c r="W55" s="109"/>
      <c r="X55" s="109"/>
      <c r="Y55" s="109"/>
    </row>
    <row r="56" spans="1:25" ht="13.5" thickBot="1">
      <c r="A56" s="109"/>
      <c r="B56" s="141"/>
      <c r="C56" s="142"/>
      <c r="D56" s="142"/>
      <c r="E56" s="142"/>
      <c r="F56" s="142"/>
      <c r="G56" s="142"/>
      <c r="H56" s="143" t="s">
        <v>0</v>
      </c>
      <c r="I56" s="109"/>
      <c r="J56" s="455">
        <f>SUM(J43:J52)</f>
        <v>0</v>
      </c>
      <c r="K56" s="109"/>
      <c r="L56" s="190">
        <f>SUM(L43:L55)</f>
        <v>0</v>
      </c>
      <c r="M56" s="465" t="str">
        <f>IF(ISERROR(J56/L56),"",J56/L56)</f>
        <v/>
      </c>
      <c r="N56" s="191"/>
      <c r="O56" s="471"/>
      <c r="P56" s="77"/>
      <c r="Q56" s="132"/>
      <c r="R56" s="77"/>
      <c r="S56" s="77"/>
      <c r="T56" s="77"/>
      <c r="U56" s="77"/>
      <c r="V56" s="109"/>
      <c r="W56" s="109"/>
      <c r="X56" s="109"/>
      <c r="Y56" s="109"/>
    </row>
    <row r="57" spans="1:25" ht="3.75" customHeight="1">
      <c r="A57" s="109"/>
      <c r="B57" s="141"/>
      <c r="C57" s="142"/>
      <c r="D57" s="142"/>
      <c r="E57" s="142"/>
      <c r="F57" s="142"/>
      <c r="G57" s="142"/>
      <c r="H57" s="150"/>
      <c r="J57" s="151"/>
      <c r="K57" s="109"/>
      <c r="P57" s="100"/>
      <c r="Q57" s="109"/>
      <c r="R57" s="77"/>
      <c r="S57" s="77"/>
      <c r="T57" s="77"/>
      <c r="U57" s="77"/>
      <c r="V57" s="109"/>
      <c r="W57" s="109"/>
      <c r="X57" s="109"/>
      <c r="Y57" s="109"/>
    </row>
    <row r="58" spans="1:25" ht="6.75" customHeight="1" thickBot="1">
      <c r="A58" s="109"/>
      <c r="B58" s="192"/>
      <c r="C58" s="150"/>
      <c r="D58" s="150"/>
      <c r="E58" s="150"/>
      <c r="F58" s="150"/>
      <c r="G58" s="150"/>
      <c r="H58" s="142"/>
      <c r="I58" s="109"/>
      <c r="J58" s="193"/>
      <c r="K58" s="109"/>
      <c r="L58" s="109"/>
      <c r="M58" s="109"/>
      <c r="N58" s="109"/>
      <c r="O58" s="109"/>
      <c r="P58" s="100"/>
      <c r="Q58" s="109"/>
      <c r="R58" s="77"/>
      <c r="S58" s="77"/>
      <c r="T58" s="77"/>
      <c r="U58" s="77"/>
      <c r="V58" s="109"/>
      <c r="W58" s="109"/>
      <c r="X58" s="109"/>
      <c r="Y58" s="109"/>
    </row>
    <row r="59" spans="1:25" ht="13.5" thickBot="1">
      <c r="A59" s="109"/>
      <c r="B59" s="583" t="s">
        <v>41</v>
      </c>
      <c r="C59" s="584"/>
      <c r="D59" s="584"/>
      <c r="E59" s="585"/>
      <c r="F59" s="586" t="s">
        <v>42</v>
      </c>
      <c r="G59" s="587"/>
      <c r="H59" s="194"/>
      <c r="I59" s="109"/>
      <c r="J59" s="458" t="s">
        <v>53</v>
      </c>
      <c r="K59" s="109"/>
      <c r="L59" s="195" t="s">
        <v>54</v>
      </c>
      <c r="M59" s="196" t="s">
        <v>55</v>
      </c>
      <c r="N59" s="197"/>
      <c r="O59" s="114"/>
      <c r="P59" s="100"/>
      <c r="Q59" s="109"/>
      <c r="R59" s="77"/>
      <c r="S59" s="77"/>
      <c r="T59" s="77"/>
      <c r="U59" s="77"/>
      <c r="V59" s="109"/>
      <c r="W59" s="109"/>
      <c r="X59" s="109"/>
      <c r="Y59" s="109"/>
    </row>
    <row r="60" spans="1:25" ht="25.5" customHeight="1" thickBot="1">
      <c r="A60" s="109"/>
      <c r="B60" s="588" t="str">
        <f>G4</f>
        <v>Votre nom complet</v>
      </c>
      <c r="C60" s="589"/>
      <c r="D60" s="589"/>
      <c r="E60" s="590"/>
      <c r="F60" s="591"/>
      <c r="G60" s="592"/>
      <c r="H60" s="198"/>
      <c r="I60" s="109"/>
      <c r="J60" s="457">
        <f>J56+J39+J26+J15</f>
        <v>0</v>
      </c>
      <c r="L60" s="459">
        <f>+L56+L26+L15+L39</f>
        <v>0</v>
      </c>
      <c r="M60" s="460" t="str">
        <f>IF(COUNT(M56,M39,M26,M15)=0,"",AVERAGE(M56,M39,M26,M15))</f>
        <v/>
      </c>
      <c r="N60" s="131"/>
      <c r="O60" s="199"/>
      <c r="P60" s="100"/>
      <c r="Q60" s="199"/>
      <c r="R60" s="77"/>
      <c r="S60" s="77"/>
      <c r="T60" s="77"/>
      <c r="U60" s="77"/>
      <c r="V60" s="109"/>
      <c r="W60" s="109"/>
      <c r="X60" s="109"/>
      <c r="Y60" s="109"/>
    </row>
    <row r="61" spans="1:25" ht="16.5" customHeight="1">
      <c r="A61" s="109"/>
      <c r="B61" s="200"/>
      <c r="C61" s="109"/>
      <c r="D61" s="109"/>
      <c r="E61" s="109"/>
      <c r="F61" s="109"/>
      <c r="G61" s="109"/>
      <c r="H61" s="114"/>
      <c r="I61" s="109"/>
      <c r="J61" s="201"/>
      <c r="K61" s="126"/>
      <c r="L61" s="126"/>
      <c r="M61" s="126"/>
      <c r="N61" s="109"/>
      <c r="O61" s="109"/>
      <c r="P61" s="100"/>
      <c r="Q61" s="109"/>
      <c r="R61" s="109"/>
      <c r="S61" s="109"/>
      <c r="T61" s="109"/>
      <c r="U61" s="109"/>
      <c r="V61" s="109"/>
      <c r="W61" s="109"/>
      <c r="X61" s="109"/>
      <c r="Y61" s="109"/>
    </row>
    <row r="62" spans="1:25" ht="17.25" customHeight="1">
      <c r="A62" s="109"/>
      <c r="B62" s="200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126"/>
      <c r="O62" s="202"/>
      <c r="P62" s="100"/>
      <c r="Q62" s="109"/>
      <c r="R62" s="593"/>
      <c r="S62" s="593"/>
      <c r="T62" s="593"/>
      <c r="U62" s="109"/>
      <c r="V62" s="109"/>
      <c r="W62" s="109"/>
      <c r="X62" s="109"/>
      <c r="Y62" s="109"/>
    </row>
    <row r="63" spans="1:25" ht="13.5" customHeight="1">
      <c r="A63" s="109"/>
      <c r="B63" s="84" t="s">
        <v>110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203"/>
      <c r="O63" s="109"/>
      <c r="P63" s="100"/>
      <c r="Q63" s="109"/>
      <c r="R63" s="170"/>
      <c r="S63" s="170"/>
      <c r="T63" s="170"/>
      <c r="U63" s="109"/>
      <c r="V63" s="109"/>
      <c r="W63" s="109"/>
      <c r="X63" s="109"/>
      <c r="Y63" s="109"/>
    </row>
    <row r="64" spans="1:25" ht="15" customHeight="1">
      <c r="A64" s="109"/>
      <c r="B64" s="84" t="s">
        <v>96</v>
      </c>
      <c r="C64" s="204"/>
      <c r="D64" s="204"/>
      <c r="E64" s="204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0"/>
      <c r="Q64" s="109"/>
      <c r="R64" s="170"/>
      <c r="S64" s="170"/>
      <c r="T64" s="170"/>
      <c r="U64" s="109"/>
      <c r="V64" s="109"/>
      <c r="W64" s="109"/>
      <c r="X64" s="109"/>
      <c r="Y64" s="109"/>
    </row>
    <row r="65" spans="1:25" ht="15.75">
      <c r="A65" s="109"/>
      <c r="B65" s="205" t="s">
        <v>109</v>
      </c>
      <c r="C65" s="204"/>
      <c r="D65" s="204"/>
      <c r="E65" s="204"/>
      <c r="F65" s="109"/>
      <c r="G65" s="206"/>
      <c r="H65" s="206"/>
      <c r="I65" s="206"/>
      <c r="J65" s="207"/>
      <c r="K65" s="109"/>
      <c r="L65" s="100"/>
      <c r="M65" s="203"/>
      <c r="N65" s="203"/>
      <c r="O65" s="109"/>
      <c r="P65" s="100"/>
      <c r="Q65" s="109"/>
      <c r="R65" s="170"/>
      <c r="S65" s="170"/>
      <c r="T65" s="170"/>
      <c r="U65" s="109"/>
      <c r="V65" s="109"/>
      <c r="W65" s="109"/>
      <c r="X65" s="109"/>
      <c r="Y65" s="109"/>
    </row>
    <row r="66" spans="1:25">
      <c r="A66" s="109"/>
      <c r="B66" s="200"/>
      <c r="C66" s="109"/>
      <c r="D66" s="109"/>
      <c r="E66" s="109"/>
      <c r="F66" s="109"/>
      <c r="G66" s="109"/>
      <c r="H66" s="109"/>
      <c r="I66" s="109"/>
      <c r="J66" s="203"/>
      <c r="K66" s="109"/>
      <c r="L66" s="100"/>
      <c r="M66" s="203"/>
      <c r="N66" s="203"/>
      <c r="O66" s="109"/>
      <c r="P66" s="100"/>
      <c r="Q66" s="109"/>
      <c r="R66" s="170"/>
      <c r="S66" s="170"/>
      <c r="T66" s="170"/>
      <c r="U66" s="109"/>
      <c r="V66" s="109"/>
      <c r="W66" s="109"/>
      <c r="X66" s="109"/>
      <c r="Y66" s="109"/>
    </row>
    <row r="67" spans="1:25">
      <c r="A67" s="109"/>
      <c r="B67" s="200"/>
      <c r="C67" s="109"/>
      <c r="D67" s="109"/>
      <c r="E67" s="109"/>
      <c r="F67" s="109"/>
      <c r="G67" s="109"/>
      <c r="H67" s="199"/>
      <c r="I67" s="109"/>
      <c r="J67" s="109"/>
      <c r="K67" s="109"/>
      <c r="L67" s="100"/>
      <c r="M67" s="199"/>
      <c r="N67" s="203"/>
      <c r="O67" s="208"/>
      <c r="P67" s="100"/>
      <c r="Q67" s="109"/>
      <c r="R67" s="170"/>
      <c r="S67" s="170"/>
      <c r="T67" s="170"/>
      <c r="U67" s="109"/>
      <c r="V67" s="109"/>
      <c r="W67" s="109"/>
      <c r="X67" s="109"/>
      <c r="Y67" s="109"/>
    </row>
    <row r="68" spans="1:25">
      <c r="A68" s="109"/>
      <c r="B68" s="200"/>
      <c r="C68" s="109"/>
      <c r="D68" s="109"/>
      <c r="E68" s="109"/>
      <c r="F68" s="109"/>
      <c r="G68" s="199"/>
      <c r="H68" s="199"/>
      <c r="I68" s="109"/>
      <c r="J68" s="203"/>
      <c r="K68" s="109"/>
      <c r="L68" s="100"/>
      <c r="M68" s="203"/>
      <c r="N68" s="203"/>
      <c r="O68" s="208"/>
      <c r="P68" s="100"/>
      <c r="Q68" s="109"/>
      <c r="R68" s="170"/>
      <c r="S68" s="170"/>
      <c r="T68" s="170"/>
      <c r="U68" s="109"/>
      <c r="V68" s="109"/>
      <c r="W68" s="109"/>
      <c r="X68" s="109"/>
      <c r="Y68" s="109"/>
    </row>
    <row r="69" spans="1:25">
      <c r="A69" s="109"/>
      <c r="B69" s="200"/>
      <c r="C69" s="109"/>
      <c r="D69" s="109"/>
      <c r="E69" s="109"/>
      <c r="F69" s="109"/>
      <c r="G69" s="77"/>
      <c r="H69" s="77"/>
      <c r="I69" s="77"/>
      <c r="J69" s="77"/>
      <c r="K69" s="77"/>
      <c r="L69" s="77"/>
      <c r="M69" s="77"/>
      <c r="N69" s="77"/>
      <c r="O69" s="77"/>
      <c r="P69" s="100"/>
      <c r="Q69" s="109"/>
      <c r="R69" s="170"/>
      <c r="S69" s="170"/>
      <c r="T69" s="170"/>
      <c r="U69" s="109"/>
      <c r="V69" s="109"/>
      <c r="W69" s="109"/>
      <c r="X69" s="109"/>
      <c r="Y69" s="109"/>
    </row>
    <row r="70" spans="1:25">
      <c r="A70" s="109"/>
      <c r="B70" s="200"/>
      <c r="C70" s="109"/>
      <c r="D70" s="109"/>
      <c r="E70" s="109"/>
      <c r="F70" s="199"/>
      <c r="G70" s="77"/>
      <c r="H70" s="77"/>
      <c r="I70" s="77"/>
      <c r="J70" s="77"/>
      <c r="K70" s="77"/>
      <c r="L70" s="77"/>
      <c r="M70" s="77"/>
      <c r="N70" s="77"/>
      <c r="O70" s="77"/>
      <c r="P70" s="100"/>
      <c r="Q70" s="109"/>
      <c r="R70" s="170"/>
      <c r="S70" s="170"/>
      <c r="T70" s="170"/>
      <c r="U70" s="109"/>
      <c r="V70" s="109"/>
      <c r="W70" s="109"/>
      <c r="X70" s="109"/>
      <c r="Y70" s="109"/>
    </row>
    <row r="71" spans="1:25">
      <c r="A71" s="109"/>
      <c r="B71" s="200"/>
      <c r="C71" s="109"/>
      <c r="D71" s="109"/>
      <c r="E71" s="109"/>
      <c r="F71" s="109"/>
      <c r="G71" s="77"/>
      <c r="H71" s="77"/>
      <c r="I71" s="77"/>
      <c r="J71" s="77"/>
      <c r="K71" s="77"/>
      <c r="L71" s="77"/>
      <c r="M71" s="77"/>
      <c r="N71" s="77"/>
      <c r="O71" s="77"/>
      <c r="P71" s="100"/>
      <c r="Q71" s="109"/>
      <c r="R71" s="170"/>
      <c r="S71" s="170"/>
      <c r="T71" s="170"/>
      <c r="U71" s="109"/>
      <c r="V71" s="109"/>
      <c r="W71" s="109"/>
      <c r="X71" s="109"/>
      <c r="Y71" s="109"/>
    </row>
    <row r="72" spans="1:25">
      <c r="A72" s="109"/>
      <c r="B72" s="200"/>
      <c r="C72" s="109"/>
      <c r="D72" s="109"/>
      <c r="E72" s="109"/>
      <c r="F72" s="109"/>
      <c r="G72" s="77"/>
      <c r="H72" s="77"/>
      <c r="I72" s="77"/>
      <c r="J72" s="77"/>
      <c r="K72" s="77"/>
      <c r="L72" s="77"/>
      <c r="M72" s="77"/>
      <c r="N72" s="77"/>
      <c r="O72" s="77"/>
      <c r="P72" s="100"/>
      <c r="Q72" s="109"/>
      <c r="R72" s="170"/>
      <c r="S72" s="170"/>
      <c r="T72" s="170"/>
      <c r="U72" s="109"/>
      <c r="V72" s="109"/>
      <c r="W72" s="109"/>
      <c r="X72" s="109"/>
      <c r="Y72" s="109"/>
    </row>
    <row r="73" spans="1:25">
      <c r="A73" s="109"/>
      <c r="B73" s="200"/>
      <c r="C73" s="109"/>
      <c r="D73" s="109"/>
      <c r="E73" s="109"/>
      <c r="F73" s="109"/>
      <c r="G73" s="77"/>
      <c r="H73" s="77"/>
      <c r="I73" s="77"/>
      <c r="J73" s="77"/>
      <c r="K73" s="77"/>
      <c r="L73" s="77"/>
      <c r="M73" s="77"/>
      <c r="N73" s="77"/>
      <c r="O73" s="77"/>
      <c r="P73" s="100"/>
      <c r="Q73" s="109"/>
      <c r="R73" s="170"/>
      <c r="S73" s="170"/>
      <c r="T73" s="170"/>
      <c r="U73" s="109"/>
      <c r="V73" s="109"/>
      <c r="W73" s="109"/>
      <c r="X73" s="109"/>
      <c r="Y73" s="109"/>
    </row>
    <row r="74" spans="1:25">
      <c r="A74" s="109"/>
      <c r="B74" s="200"/>
      <c r="C74" s="109"/>
      <c r="D74" s="109"/>
      <c r="E74" s="109"/>
      <c r="F74" s="109"/>
      <c r="G74" s="77"/>
      <c r="H74" s="77"/>
      <c r="I74" s="77"/>
      <c r="J74" s="77"/>
      <c r="K74" s="77"/>
      <c r="L74" s="77"/>
      <c r="M74" s="77"/>
      <c r="N74" s="77"/>
      <c r="O74" s="77"/>
      <c r="P74" s="100"/>
      <c r="Q74" s="109"/>
      <c r="R74" s="170"/>
      <c r="S74" s="170"/>
      <c r="T74" s="170"/>
      <c r="U74" s="109"/>
      <c r="V74" s="109"/>
      <c r="W74" s="109"/>
      <c r="X74" s="109"/>
      <c r="Y74" s="109"/>
    </row>
    <row r="75" spans="1:25">
      <c r="A75" s="109"/>
      <c r="B75" s="200"/>
      <c r="C75" s="109"/>
      <c r="D75" s="109"/>
      <c r="E75" s="109"/>
      <c r="F75" s="109"/>
      <c r="G75" s="77"/>
      <c r="H75" s="77"/>
      <c r="I75" s="77"/>
      <c r="J75" s="77"/>
      <c r="K75" s="77"/>
      <c r="L75" s="77"/>
      <c r="M75" s="77"/>
      <c r="N75" s="77"/>
      <c r="O75" s="77"/>
      <c r="P75" s="100"/>
      <c r="Q75" s="109"/>
      <c r="R75" s="170"/>
      <c r="S75" s="170"/>
      <c r="T75" s="170"/>
      <c r="U75" s="109"/>
      <c r="V75" s="109"/>
      <c r="W75" s="109"/>
      <c r="X75" s="109"/>
      <c r="Y75" s="109"/>
    </row>
    <row r="76" spans="1:25">
      <c r="A76" s="109"/>
      <c r="B76" s="200"/>
      <c r="C76" s="109"/>
      <c r="D76" s="109"/>
      <c r="E76" s="109"/>
      <c r="F76" s="109"/>
      <c r="G76" s="77"/>
      <c r="H76" s="77"/>
      <c r="I76" s="77"/>
      <c r="J76" s="77"/>
      <c r="K76" s="77"/>
      <c r="L76" s="77"/>
      <c r="M76" s="77"/>
      <c r="N76" s="77"/>
      <c r="O76" s="77"/>
      <c r="P76" s="100"/>
      <c r="Q76" s="109"/>
      <c r="R76" s="170"/>
      <c r="S76" s="170"/>
      <c r="T76" s="170"/>
      <c r="U76" s="109"/>
      <c r="V76" s="109"/>
      <c r="W76" s="109"/>
      <c r="X76" s="109"/>
      <c r="Y76" s="109"/>
    </row>
    <row r="77" spans="1:25">
      <c r="A77" s="109"/>
      <c r="B77" s="200"/>
      <c r="C77" s="109"/>
      <c r="D77" s="109"/>
      <c r="E77" s="109"/>
      <c r="F77" s="109"/>
      <c r="G77" s="77"/>
      <c r="H77" s="77"/>
      <c r="I77" s="77"/>
      <c r="J77" s="77"/>
      <c r="K77" s="77"/>
      <c r="L77" s="77"/>
      <c r="M77" s="77"/>
      <c r="N77" s="77"/>
      <c r="O77" s="77"/>
      <c r="P77" s="100"/>
      <c r="Q77" s="109"/>
      <c r="R77" s="170"/>
      <c r="S77" s="170"/>
      <c r="T77" s="170"/>
      <c r="U77" s="109"/>
      <c r="V77" s="109"/>
      <c r="W77" s="109"/>
      <c r="X77" s="109"/>
      <c r="Y77" s="109"/>
    </row>
    <row r="78" spans="1:25">
      <c r="A78" s="109"/>
      <c r="B78" s="200"/>
      <c r="C78" s="109"/>
      <c r="D78" s="109"/>
      <c r="E78" s="109"/>
      <c r="F78" s="109"/>
      <c r="G78" s="77"/>
      <c r="H78" s="77"/>
      <c r="I78" s="77"/>
      <c r="J78" s="77"/>
      <c r="K78" s="77"/>
      <c r="L78" s="77"/>
      <c r="M78" s="77"/>
      <c r="N78" s="77"/>
      <c r="O78" s="77"/>
      <c r="P78" s="100"/>
      <c r="Q78" s="109"/>
      <c r="R78" s="170"/>
      <c r="S78" s="170"/>
      <c r="T78" s="170"/>
      <c r="U78" s="109"/>
      <c r="V78" s="109"/>
      <c r="W78" s="109"/>
      <c r="X78" s="109"/>
      <c r="Y78" s="109"/>
    </row>
    <row r="79" spans="1:25">
      <c r="A79" s="109"/>
      <c r="B79" s="200"/>
      <c r="C79" s="109"/>
      <c r="D79" s="109"/>
      <c r="E79" s="109"/>
      <c r="F79" s="109"/>
      <c r="G79" s="77"/>
      <c r="H79" s="77"/>
      <c r="I79" s="77"/>
      <c r="J79" s="77"/>
      <c r="K79" s="77"/>
      <c r="L79" s="77"/>
      <c r="M79" s="77"/>
      <c r="N79" s="77"/>
      <c r="O79" s="77"/>
      <c r="P79" s="100"/>
      <c r="Q79" s="109"/>
      <c r="R79" s="109"/>
      <c r="S79" s="109"/>
      <c r="T79" s="109"/>
      <c r="U79" s="109"/>
      <c r="V79" s="109"/>
      <c r="W79" s="109"/>
      <c r="X79" s="109"/>
      <c r="Y79" s="109"/>
    </row>
    <row r="80" spans="1:25">
      <c r="A80" s="109"/>
      <c r="B80" s="200"/>
      <c r="C80" s="109"/>
      <c r="D80" s="109"/>
      <c r="E80" s="109"/>
      <c r="F80" s="109"/>
      <c r="G80" s="77"/>
      <c r="H80" s="77"/>
      <c r="I80" s="77"/>
      <c r="J80" s="77"/>
      <c r="K80" s="77"/>
      <c r="L80" s="77"/>
      <c r="M80" s="77"/>
      <c r="N80" s="77"/>
      <c r="O80" s="77"/>
      <c r="P80" s="100"/>
      <c r="Q80" s="109"/>
      <c r="R80" s="109"/>
      <c r="S80" s="109"/>
      <c r="T80" s="109"/>
      <c r="U80" s="109"/>
      <c r="V80" s="109"/>
      <c r="W80" s="109"/>
      <c r="X80" s="109"/>
      <c r="Y80" s="109"/>
    </row>
    <row r="81" spans="1:25">
      <c r="A81" s="109"/>
      <c r="B81" s="200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0"/>
      <c r="Q81" s="109"/>
      <c r="R81" s="109"/>
      <c r="S81" s="109"/>
      <c r="T81" s="109"/>
      <c r="U81" s="109"/>
      <c r="V81" s="109"/>
      <c r="W81" s="109"/>
      <c r="X81" s="109"/>
      <c r="Y81" s="109"/>
    </row>
    <row r="82" spans="1:25">
      <c r="R82" s="109"/>
      <c r="S82" s="109"/>
      <c r="T82" s="109"/>
      <c r="U82" s="109"/>
      <c r="V82" s="109"/>
      <c r="W82" s="109"/>
      <c r="X82" s="109"/>
      <c r="Y82" s="109"/>
    </row>
  </sheetData>
  <sheetProtection selectLockedCells="1"/>
  <mergeCells count="62">
    <mergeCell ref="D3:F4"/>
    <mergeCell ref="R62:T62"/>
    <mergeCell ref="M18:M19"/>
    <mergeCell ref="N18:N19"/>
    <mergeCell ref="N6:N7"/>
    <mergeCell ref="M6:M7"/>
    <mergeCell ref="M28:M29"/>
    <mergeCell ref="M41:M42"/>
    <mergeCell ref="N28:N29"/>
    <mergeCell ref="O28:O29"/>
    <mergeCell ref="C51:G51"/>
    <mergeCell ref="C52:G52"/>
    <mergeCell ref="B59:E59"/>
    <mergeCell ref="F59:G59"/>
    <mergeCell ref="B60:E60"/>
    <mergeCell ref="F60:G60"/>
    <mergeCell ref="J41:J42"/>
    <mergeCell ref="N41:N42"/>
    <mergeCell ref="O41:O42"/>
    <mergeCell ref="C42:G42"/>
    <mergeCell ref="C43:G43"/>
    <mergeCell ref="C41:H41"/>
    <mergeCell ref="C33:G33"/>
    <mergeCell ref="C34:G34"/>
    <mergeCell ref="C35:G35"/>
    <mergeCell ref="C36:G36"/>
    <mergeCell ref="C50:G50"/>
    <mergeCell ref="C44:G44"/>
    <mergeCell ref="C45:G45"/>
    <mergeCell ref="C46:G46"/>
    <mergeCell ref="C47:G47"/>
    <mergeCell ref="C48:G48"/>
    <mergeCell ref="C49:G49"/>
    <mergeCell ref="C29:G29"/>
    <mergeCell ref="C30:G30"/>
    <mergeCell ref="C32:G32"/>
    <mergeCell ref="J18:J19"/>
    <mergeCell ref="C19:H19"/>
    <mergeCell ref="C31:G31"/>
    <mergeCell ref="C21:H21"/>
    <mergeCell ref="C22:H22"/>
    <mergeCell ref="C23:H23"/>
    <mergeCell ref="C24:H24"/>
    <mergeCell ref="C25:H25"/>
    <mergeCell ref="C28:H28"/>
    <mergeCell ref="J28:J29"/>
    <mergeCell ref="C20:H20"/>
    <mergeCell ref="C12:G12"/>
    <mergeCell ref="C13:G13"/>
    <mergeCell ref="C14:G14"/>
    <mergeCell ref="C18:H18"/>
    <mergeCell ref="C6:G6"/>
    <mergeCell ref="C7:G7"/>
    <mergeCell ref="C8:G8"/>
    <mergeCell ref="C9:G9"/>
    <mergeCell ref="C10:G10"/>
    <mergeCell ref="C11:G11"/>
    <mergeCell ref="G3:J3"/>
    <mergeCell ref="L3:M3"/>
    <mergeCell ref="G4:J4"/>
    <mergeCell ref="L4:M4"/>
    <mergeCell ref="L5:N5"/>
  </mergeCells>
  <printOptions horizontalCentered="1" verticalCentered="1"/>
  <pageMargins left="0.19685039370078741" right="0.19685039370078741" top="0.39370078740157483" bottom="0.39370078740157483" header="0" footer="0"/>
  <pageSetup scale="69" orientation="landscape" r:id="rId1"/>
  <headerFooter>
    <oddFooter>&amp;C&amp;Z&amp;F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DA81-F65A-4470-A0BE-4771F7850488}">
  <sheetPr>
    <tabColor theme="1" tint="4.9989318521683403E-2"/>
    <pageSetUpPr fitToPage="1"/>
  </sheetPr>
  <dimension ref="A1:BY184"/>
  <sheetViews>
    <sheetView showZeros="0" topLeftCell="A4" workbookViewId="0">
      <selection activeCell="C13" sqref="C13:F13"/>
    </sheetView>
  </sheetViews>
  <sheetFormatPr baseColWidth="10" defaultRowHeight="12.75" outlineLevelRow="1"/>
  <cols>
    <col min="1" max="1" width="3.85546875" customWidth="1"/>
    <col min="3" max="3" width="18.28515625" customWidth="1"/>
    <col min="4" max="5" width="16.5703125" customWidth="1"/>
    <col min="6" max="6" width="15" customWidth="1"/>
    <col min="7" max="7" width="16.28515625" customWidth="1"/>
    <col min="8" max="8" width="1.42578125" customWidth="1"/>
    <col min="9" max="9" width="15.42578125" customWidth="1"/>
    <col min="10" max="10" width="5.28515625" customWidth="1"/>
    <col min="11" max="11" width="18.7109375" customWidth="1"/>
    <col min="14" max="14" width="14.140625" customWidth="1"/>
  </cols>
  <sheetData>
    <row r="1" spans="1:77" ht="21" hidden="1" customHeight="1" outlineLevel="1">
      <c r="K1" s="8"/>
      <c r="L1" s="58">
        <v>0.5</v>
      </c>
      <c r="M1" s="58">
        <f>5/105</f>
        <v>4.7619047619047616E-2</v>
      </c>
    </row>
    <row r="2" spans="1:77" ht="29.25" hidden="1" customHeight="1" outlineLevel="1">
      <c r="L2" s="59"/>
      <c r="M2" s="60" t="s">
        <v>23</v>
      </c>
    </row>
    <row r="3" spans="1:77" ht="13.5" hidden="1" outlineLevel="1" thickBot="1"/>
    <row r="4" spans="1:77" ht="16.5" customHeight="1" collapsed="1" thickBot="1">
      <c r="A4" s="77"/>
      <c r="B4" s="17"/>
      <c r="C4" s="891" t="s">
        <v>249</v>
      </c>
      <c r="D4" s="887"/>
      <c r="E4" s="888"/>
      <c r="F4" s="898" t="s">
        <v>75</v>
      </c>
      <c r="G4" s="899"/>
      <c r="H4" s="899"/>
      <c r="I4" s="900"/>
      <c r="J4" s="78"/>
      <c r="K4" s="901" t="s">
        <v>62</v>
      </c>
      <c r="L4" s="902"/>
      <c r="M4" s="903" t="s">
        <v>20</v>
      </c>
      <c r="N4" s="77"/>
      <c r="O4" s="280" t="s">
        <v>135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</row>
    <row r="5" spans="1:77" ht="39" customHeight="1" thickBot="1">
      <c r="A5" s="77"/>
      <c r="B5" s="17"/>
      <c r="C5" s="889"/>
      <c r="D5" s="889"/>
      <c r="E5" s="890"/>
      <c r="F5" s="895" t="str">
        <f>'FDT - Garage - Chantier'!G2</f>
        <v>Votre nom complet</v>
      </c>
      <c r="G5" s="896"/>
      <c r="H5" s="896"/>
      <c r="I5" s="897"/>
      <c r="J5" s="79"/>
      <c r="K5" s="626">
        <f>LOOKUP(M5,Period!A3:A55,Period!C3:C55)</f>
        <v>45654</v>
      </c>
      <c r="L5" s="627"/>
      <c r="M5" s="57">
        <f>'FDT - Garage - Chantier'!P2</f>
        <v>1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</row>
    <row r="6" spans="1:77" ht="13.5" thickBot="1">
      <c r="A6" s="77"/>
      <c r="B6" s="77"/>
      <c r="C6" s="77"/>
      <c r="D6" s="77"/>
      <c r="E6" s="77"/>
      <c r="F6" s="77"/>
      <c r="G6" s="77"/>
      <c r="H6" s="77"/>
      <c r="I6" s="88">
        <v>40</v>
      </c>
      <c r="J6" s="77"/>
      <c r="K6" s="934" t="s">
        <v>74</v>
      </c>
      <c r="L6" s="935"/>
      <c r="M6" s="936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</row>
    <row r="7" spans="1:77" ht="26.25" thickBot="1">
      <c r="A7" s="77"/>
      <c r="B7" s="327" t="s">
        <v>1</v>
      </c>
      <c r="C7" s="630" t="s">
        <v>182</v>
      </c>
      <c r="D7" s="631"/>
      <c r="E7" s="631"/>
      <c r="F7" s="632"/>
      <c r="G7" s="328" t="s">
        <v>21</v>
      </c>
      <c r="H7" s="77"/>
      <c r="I7" s="331" t="s">
        <v>183</v>
      </c>
      <c r="J7" s="77"/>
      <c r="K7" s="323" t="s">
        <v>4</v>
      </c>
      <c r="L7" s="608" t="s">
        <v>80</v>
      </c>
      <c r="M7" s="323" t="s">
        <v>81</v>
      </c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</row>
    <row r="8" spans="1:77" ht="35.25" customHeight="1" thickBot="1">
      <c r="A8" s="77"/>
      <c r="B8" s="290" t="s">
        <v>46</v>
      </c>
      <c r="C8" s="633" t="s">
        <v>178</v>
      </c>
      <c r="D8" s="634"/>
      <c r="E8" s="634"/>
      <c r="F8" s="635"/>
      <c r="G8" s="346">
        <v>0.64</v>
      </c>
      <c r="H8" s="77"/>
      <c r="I8" s="332"/>
      <c r="J8" s="77"/>
      <c r="K8" s="443" t="s">
        <v>23</v>
      </c>
      <c r="L8" s="609"/>
      <c r="M8" s="333" t="s">
        <v>82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</row>
    <row r="9" spans="1:77">
      <c r="A9" s="77"/>
      <c r="B9" s="311"/>
      <c r="C9" s="615"/>
      <c r="D9" s="616"/>
      <c r="E9" s="616"/>
      <c r="F9" s="617"/>
      <c r="G9" s="334"/>
      <c r="H9" s="80"/>
      <c r="I9" s="933">
        <f>+IF(G9-$I$6&gt;0,(G9-$I$6)*$G$8,0)</f>
        <v>0</v>
      </c>
      <c r="K9" s="929">
        <f t="shared" ref="K9:K17" si="0">ROUND(I9*$M$1,2)</f>
        <v>0</v>
      </c>
      <c r="L9" s="232"/>
      <c r="M9" s="929">
        <f t="shared" ref="M9:M17" si="1">I9-K9</f>
        <v>0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</row>
    <row r="10" spans="1:77">
      <c r="A10" s="77"/>
      <c r="B10" s="248"/>
      <c r="C10" s="602"/>
      <c r="D10" s="603"/>
      <c r="E10" s="603"/>
      <c r="F10" s="604"/>
      <c r="G10" s="227"/>
      <c r="H10" s="80"/>
      <c r="I10" s="931">
        <f t="shared" ref="I10:I14" si="2">+IF(G10-$I$6&gt;0,(G10-$I$6)*$G$8,0)</f>
        <v>0</v>
      </c>
      <c r="J10" s="77"/>
      <c r="K10" s="927">
        <f t="shared" si="0"/>
        <v>0</v>
      </c>
      <c r="L10" s="928"/>
      <c r="M10" s="927">
        <f t="shared" si="1"/>
        <v>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</row>
    <row r="11" spans="1:77">
      <c r="A11" s="77"/>
      <c r="B11" s="248"/>
      <c r="C11" s="892"/>
      <c r="D11" s="893"/>
      <c r="E11" s="893"/>
      <c r="F11" s="894"/>
      <c r="G11" s="227"/>
      <c r="H11" s="80"/>
      <c r="I11" s="931">
        <f t="shared" si="2"/>
        <v>0</v>
      </c>
      <c r="J11" s="77"/>
      <c r="K11" s="927">
        <f t="shared" si="0"/>
        <v>0</v>
      </c>
      <c r="L11" s="928"/>
      <c r="M11" s="927">
        <f t="shared" si="1"/>
        <v>0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</row>
    <row r="12" spans="1:77">
      <c r="A12" s="77"/>
      <c r="B12" s="248"/>
      <c r="C12" s="602"/>
      <c r="D12" s="603"/>
      <c r="E12" s="603"/>
      <c r="F12" s="604"/>
      <c r="G12" s="227"/>
      <c r="H12" s="80"/>
      <c r="I12" s="931">
        <f t="shared" si="2"/>
        <v>0</v>
      </c>
      <c r="J12" s="77"/>
      <c r="K12" s="927">
        <f t="shared" si="0"/>
        <v>0</v>
      </c>
      <c r="L12" s="232"/>
      <c r="M12" s="927">
        <f t="shared" si="1"/>
        <v>0</v>
      </c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</row>
    <row r="13" spans="1:77">
      <c r="A13" s="77"/>
      <c r="B13" s="301"/>
      <c r="C13" s="602"/>
      <c r="D13" s="603"/>
      <c r="E13" s="603"/>
      <c r="F13" s="604"/>
      <c r="G13" s="302"/>
      <c r="H13" s="80"/>
      <c r="I13" s="931">
        <f t="shared" si="2"/>
        <v>0</v>
      </c>
      <c r="J13" s="77"/>
      <c r="K13" s="927">
        <f t="shared" si="0"/>
        <v>0</v>
      </c>
      <c r="L13" s="928"/>
      <c r="M13" s="927">
        <f t="shared" si="1"/>
        <v>0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</row>
    <row r="14" spans="1:77">
      <c r="A14" s="77"/>
      <c r="B14" s="301"/>
      <c r="C14" s="602"/>
      <c r="D14" s="603"/>
      <c r="E14" s="603"/>
      <c r="F14" s="604"/>
      <c r="G14" s="302"/>
      <c r="H14" s="80"/>
      <c r="I14" s="931">
        <f t="shared" si="2"/>
        <v>0</v>
      </c>
      <c r="J14" s="77"/>
      <c r="K14" s="927">
        <f t="shared" si="0"/>
        <v>0</v>
      </c>
      <c r="L14" s="928"/>
      <c r="M14" s="927">
        <f t="shared" si="1"/>
        <v>0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</row>
    <row r="15" spans="1:77">
      <c r="A15" s="77"/>
      <c r="B15" s="335"/>
      <c r="C15" s="628" t="s">
        <v>180</v>
      </c>
      <c r="D15" s="629"/>
      <c r="E15" s="629"/>
      <c r="F15" s="629"/>
      <c r="G15" s="345"/>
      <c r="H15" s="80"/>
      <c r="I15" s="315"/>
      <c r="J15" s="77"/>
      <c r="K15" s="337">
        <f t="shared" si="0"/>
        <v>0</v>
      </c>
      <c r="L15" s="317"/>
      <c r="M15" s="337">
        <f t="shared" si="1"/>
        <v>0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</row>
    <row r="16" spans="1:77" ht="13.5" thickBot="1">
      <c r="A16" s="77"/>
      <c r="B16" s="301"/>
      <c r="C16" s="602"/>
      <c r="D16" s="603"/>
      <c r="E16" s="603"/>
      <c r="F16" s="604"/>
      <c r="G16" s="302"/>
      <c r="H16" s="80"/>
      <c r="I16" s="931">
        <f>G16*$G$8</f>
        <v>0</v>
      </c>
      <c r="J16" s="77"/>
      <c r="K16" s="927">
        <f t="shared" si="0"/>
        <v>0</v>
      </c>
      <c r="L16" s="928"/>
      <c r="M16" s="927">
        <f t="shared" si="1"/>
        <v>0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</row>
    <row r="17" spans="1:77" ht="13.5" customHeight="1" thickBot="1">
      <c r="A17" s="77"/>
      <c r="B17" s="338"/>
      <c r="C17" s="599"/>
      <c r="D17" s="600"/>
      <c r="E17" s="600"/>
      <c r="F17" s="601"/>
      <c r="G17" s="339"/>
      <c r="H17" s="80"/>
      <c r="I17" s="931">
        <f>G17*$G$8</f>
        <v>0</v>
      </c>
      <c r="J17" s="77"/>
      <c r="K17" s="929">
        <f t="shared" si="0"/>
        <v>0</v>
      </c>
      <c r="L17" s="932"/>
      <c r="M17" s="927">
        <f t="shared" si="1"/>
        <v>0</v>
      </c>
      <c r="N17" s="448" t="s">
        <v>83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</row>
    <row r="18" spans="1:77" ht="15" customHeight="1" thickBot="1">
      <c r="A18" s="77"/>
      <c r="B18" s="80"/>
      <c r="C18" s="80"/>
      <c r="D18" s="80"/>
      <c r="E18" s="80"/>
      <c r="F18" s="2" t="s">
        <v>0</v>
      </c>
      <c r="G18" s="452">
        <f>SUM(G9:G17)</f>
        <v>0</v>
      </c>
      <c r="H18" s="80"/>
      <c r="I18" s="452">
        <f>SUM(I9:I17)</f>
        <v>0</v>
      </c>
      <c r="J18" s="77"/>
      <c r="K18" s="451">
        <f>SUM(K9:K17)</f>
        <v>0</v>
      </c>
      <c r="L18" s="430"/>
      <c r="M18" s="451">
        <f>SUM(M9:M17)</f>
        <v>0</v>
      </c>
      <c r="N18" s="448">
        <v>54018</v>
      </c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</row>
    <row r="19" spans="1:77" ht="13.5" thickBot="1">
      <c r="A19" s="77"/>
      <c r="C19" s="77"/>
      <c r="D19" s="77"/>
      <c r="E19" s="77"/>
      <c r="F19" s="77"/>
      <c r="G19" s="77"/>
      <c r="H19" s="77"/>
      <c r="J19" s="77"/>
      <c r="K19" s="77"/>
      <c r="M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</row>
    <row r="20" spans="1:77" ht="14.85" customHeight="1" thickBot="1">
      <c r="A20" s="77"/>
      <c r="B20" s="305" t="s">
        <v>73</v>
      </c>
      <c r="C20" s="605" t="s">
        <v>89</v>
      </c>
      <c r="D20" s="606"/>
      <c r="E20" s="606"/>
      <c r="F20" s="606"/>
      <c r="G20" s="607"/>
      <c r="H20" s="77"/>
      <c r="I20" s="305" t="s">
        <v>0</v>
      </c>
      <c r="J20" s="77"/>
      <c r="K20" s="323" t="s">
        <v>4</v>
      </c>
      <c r="L20" s="608" t="s">
        <v>80</v>
      </c>
      <c r="M20" s="323" t="s">
        <v>81</v>
      </c>
      <c r="N20" s="80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</row>
    <row r="21" spans="1:77" ht="14.85" customHeight="1" thickBot="1">
      <c r="A21" s="77"/>
      <c r="B21" s="308" t="s">
        <v>46</v>
      </c>
      <c r="C21" s="904" t="s">
        <v>87</v>
      </c>
      <c r="D21" s="905"/>
      <c r="E21" s="905"/>
      <c r="F21" s="905"/>
      <c r="G21" s="906"/>
      <c r="H21" s="77"/>
      <c r="I21" s="341"/>
      <c r="J21" s="77"/>
      <c r="K21" s="441" t="s">
        <v>142</v>
      </c>
      <c r="L21" s="609"/>
      <c r="M21" s="333" t="s">
        <v>82</v>
      </c>
      <c r="N21" s="80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</row>
    <row r="22" spans="1:77" ht="14.85" customHeight="1" thickBot="1">
      <c r="A22" s="77"/>
      <c r="B22" s="250"/>
      <c r="C22" s="621" t="s">
        <v>90</v>
      </c>
      <c r="D22" s="622"/>
      <c r="E22" s="622"/>
      <c r="F22" s="622"/>
      <c r="G22" s="623"/>
      <c r="H22" s="80"/>
      <c r="I22" s="342"/>
      <c r="J22" s="77"/>
      <c r="K22" s="927">
        <f>$M$1*I22*$L$1</f>
        <v>0</v>
      </c>
      <c r="L22" s="232"/>
      <c r="M22" s="927">
        <f>I22-K22</f>
        <v>0</v>
      </c>
      <c r="N22" s="80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</row>
    <row r="23" spans="1:77" ht="14.85" customHeight="1">
      <c r="A23" s="77"/>
      <c r="B23" s="301"/>
      <c r="C23" s="612" t="s">
        <v>86</v>
      </c>
      <c r="D23" s="613"/>
      <c r="E23" s="613"/>
      <c r="F23" s="613"/>
      <c r="G23" s="614"/>
      <c r="H23" s="80"/>
      <c r="I23" s="228"/>
      <c r="J23" s="77"/>
      <c r="K23" s="927">
        <f>$M$1*I23*$L$1</f>
        <v>0</v>
      </c>
      <c r="L23" s="928"/>
      <c r="M23" s="927">
        <f>I23-K23</f>
        <v>0</v>
      </c>
      <c r="N23" s="80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</row>
    <row r="24" spans="1:77" ht="14.85" customHeight="1">
      <c r="A24" s="77"/>
      <c r="B24" s="301"/>
      <c r="C24" s="612" t="s">
        <v>86</v>
      </c>
      <c r="D24" s="613"/>
      <c r="E24" s="613"/>
      <c r="F24" s="613"/>
      <c r="G24" s="614"/>
      <c r="H24" s="80"/>
      <c r="I24" s="343">
        <v>0</v>
      </c>
      <c r="J24" s="77"/>
      <c r="K24" s="927">
        <f>$M$1*I24*$L$1</f>
        <v>0</v>
      </c>
      <c r="L24" s="928"/>
      <c r="M24" s="927">
        <f>I24-K24</f>
        <v>0</v>
      </c>
      <c r="N24" s="80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</row>
    <row r="25" spans="1:77" ht="13.5" thickBot="1">
      <c r="A25" s="77"/>
      <c r="B25" s="301"/>
      <c r="C25" s="612" t="s">
        <v>86</v>
      </c>
      <c r="D25" s="613"/>
      <c r="E25" s="613"/>
      <c r="F25" s="613"/>
      <c r="G25" s="614"/>
      <c r="H25" s="80"/>
      <c r="I25" s="343"/>
      <c r="J25" s="77"/>
      <c r="K25" s="927">
        <f>$M$1*I25*$L$1</f>
        <v>0</v>
      </c>
      <c r="L25" s="928"/>
      <c r="M25" s="927">
        <f>I25-K25</f>
        <v>0</v>
      </c>
      <c r="N25" s="80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</row>
    <row r="26" spans="1:77" ht="13.5" thickBot="1">
      <c r="A26" s="77"/>
      <c r="B26" s="251"/>
      <c r="C26" s="599" t="s">
        <v>86</v>
      </c>
      <c r="D26" s="600"/>
      <c r="E26" s="600"/>
      <c r="F26" s="600"/>
      <c r="G26" s="601"/>
      <c r="H26" s="80"/>
      <c r="I26" s="229"/>
      <c r="J26" s="77"/>
      <c r="K26" s="927">
        <f>$M$1*I26*$L$1</f>
        <v>0</v>
      </c>
      <c r="L26" s="232"/>
      <c r="M26" s="929">
        <f>I26-K26</f>
        <v>0</v>
      </c>
      <c r="N26" s="448" t="s">
        <v>83</v>
      </c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</row>
    <row r="27" spans="1:77" ht="13.5" thickBot="1">
      <c r="A27" s="77"/>
      <c r="B27" s="80"/>
      <c r="C27" s="80"/>
      <c r="D27" s="80"/>
      <c r="E27" s="80"/>
      <c r="F27" s="231"/>
      <c r="G27" s="2" t="s">
        <v>0</v>
      </c>
      <c r="H27" s="80"/>
      <c r="I27" s="452">
        <f>SUM(I22:I26)</f>
        <v>0</v>
      </c>
      <c r="J27" s="77"/>
      <c r="K27" s="447">
        <f>SUM(K22:K26)</f>
        <v>0</v>
      </c>
      <c r="L27" s="430"/>
      <c r="M27" s="447">
        <f>SUM(M22:M26)</f>
        <v>0</v>
      </c>
      <c r="N27" s="448">
        <v>54017</v>
      </c>
      <c r="O27" s="80"/>
      <c r="P27" s="80"/>
      <c r="Q27" s="80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</row>
    <row r="28" spans="1:77" ht="13.5" thickBot="1">
      <c r="A28" s="77"/>
      <c r="B28" s="77"/>
      <c r="C28" s="77"/>
      <c r="D28" s="77"/>
      <c r="E28" s="77"/>
      <c r="F28" s="77"/>
      <c r="H28" s="77"/>
      <c r="J28" s="77"/>
      <c r="K28" s="77"/>
      <c r="L28" s="77"/>
      <c r="M28" s="77"/>
      <c r="N28" s="77"/>
      <c r="O28" s="80"/>
      <c r="P28" s="80"/>
      <c r="Q28" s="80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</row>
    <row r="29" spans="1:77" ht="13.5" thickBot="1">
      <c r="A29" s="77"/>
      <c r="B29" s="327" t="s">
        <v>88</v>
      </c>
      <c r="C29" s="605" t="s">
        <v>15</v>
      </c>
      <c r="D29" s="606"/>
      <c r="E29" s="606"/>
      <c r="F29" s="606"/>
      <c r="G29" s="607"/>
      <c r="H29" s="80"/>
      <c r="I29" s="305" t="s">
        <v>0</v>
      </c>
      <c r="J29" s="80"/>
      <c r="K29" s="323" t="s">
        <v>4</v>
      </c>
      <c r="L29" s="608" t="s">
        <v>80</v>
      </c>
      <c r="M29" s="323" t="s">
        <v>81</v>
      </c>
      <c r="N29" s="610" t="s">
        <v>83</v>
      </c>
      <c r="O29" s="80"/>
      <c r="P29" s="80"/>
      <c r="Q29" s="80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</row>
    <row r="30" spans="1:77" ht="26.25" thickBot="1">
      <c r="A30" s="77"/>
      <c r="B30" s="308" t="s">
        <v>46</v>
      </c>
      <c r="C30" s="907" t="s">
        <v>85</v>
      </c>
      <c r="D30" s="908"/>
      <c r="E30" s="908"/>
      <c r="F30" s="908"/>
      <c r="G30" s="420" t="s">
        <v>94</v>
      </c>
      <c r="H30" s="80"/>
      <c r="I30" s="324"/>
      <c r="J30" s="80"/>
      <c r="K30" s="443" t="s">
        <v>17</v>
      </c>
      <c r="L30" s="609"/>
      <c r="M30" s="333" t="s">
        <v>82</v>
      </c>
      <c r="N30" s="611"/>
      <c r="O30" s="80"/>
      <c r="P30" s="80"/>
      <c r="Q30" s="80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</row>
    <row r="31" spans="1:77">
      <c r="A31" s="77"/>
      <c r="B31" s="250"/>
      <c r="C31" s="615"/>
      <c r="D31" s="616"/>
      <c r="E31" s="616"/>
      <c r="F31" s="617"/>
      <c r="G31" s="449"/>
      <c r="H31" s="80"/>
      <c r="I31" s="99"/>
      <c r="J31" s="80"/>
      <c r="K31" s="930">
        <f>I31*$M$1</f>
        <v>0</v>
      </c>
      <c r="L31" s="232"/>
      <c r="M31" s="930">
        <f t="shared" ref="M31:M37" si="3">I31-K31</f>
        <v>0</v>
      </c>
      <c r="N31" s="232"/>
      <c r="O31" s="80"/>
      <c r="P31" s="80"/>
      <c r="Q31" s="80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</row>
    <row r="32" spans="1:77">
      <c r="A32" s="77"/>
      <c r="B32" s="301"/>
      <c r="C32" s="602"/>
      <c r="D32" s="603"/>
      <c r="E32" s="603"/>
      <c r="F32" s="604"/>
      <c r="G32" s="426"/>
      <c r="H32" s="80"/>
      <c r="I32" s="326">
        <v>0</v>
      </c>
      <c r="J32" s="80"/>
      <c r="K32" s="931">
        <f t="shared" ref="K32:K37" si="4">I32*$M$1</f>
        <v>0</v>
      </c>
      <c r="L32" s="928"/>
      <c r="M32" s="931">
        <f t="shared" si="3"/>
        <v>0</v>
      </c>
      <c r="N32" s="928"/>
      <c r="O32" s="80"/>
      <c r="P32" s="80"/>
      <c r="Q32" s="80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</row>
    <row r="33" spans="1:77">
      <c r="A33" s="77"/>
      <c r="B33" s="301"/>
      <c r="C33" s="602"/>
      <c r="D33" s="603"/>
      <c r="E33" s="603"/>
      <c r="F33" s="604"/>
      <c r="G33" s="426"/>
      <c r="H33" s="80"/>
      <c r="I33" s="326"/>
      <c r="J33" s="80"/>
      <c r="K33" s="931">
        <f t="shared" si="4"/>
        <v>0</v>
      </c>
      <c r="L33" s="928"/>
      <c r="M33" s="931">
        <f t="shared" si="3"/>
        <v>0</v>
      </c>
      <c r="N33" s="928"/>
      <c r="O33" s="80"/>
      <c r="P33" s="80"/>
      <c r="Q33" s="80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</row>
    <row r="34" spans="1:77">
      <c r="A34" s="77"/>
      <c r="B34" s="301"/>
      <c r="C34" s="602"/>
      <c r="D34" s="603"/>
      <c r="E34" s="603"/>
      <c r="F34" s="604"/>
      <c r="G34" s="426"/>
      <c r="H34" s="80"/>
      <c r="I34" s="326"/>
      <c r="J34" s="80"/>
      <c r="K34" s="931">
        <f t="shared" si="4"/>
        <v>0</v>
      </c>
      <c r="L34" s="928"/>
      <c r="M34" s="931">
        <f t="shared" si="3"/>
        <v>0</v>
      </c>
      <c r="N34" s="928"/>
      <c r="O34" s="80"/>
      <c r="P34" s="80"/>
      <c r="Q34" s="80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</row>
    <row r="35" spans="1:77">
      <c r="A35" s="77"/>
      <c r="B35" s="301"/>
      <c r="C35" s="602"/>
      <c r="D35" s="603"/>
      <c r="E35" s="603"/>
      <c r="F35" s="604"/>
      <c r="G35" s="426"/>
      <c r="H35" s="80"/>
      <c r="I35" s="326"/>
      <c r="J35" s="80"/>
      <c r="K35" s="931">
        <f t="shared" si="4"/>
        <v>0</v>
      </c>
      <c r="L35" s="928"/>
      <c r="M35" s="931">
        <f t="shared" si="3"/>
        <v>0</v>
      </c>
      <c r="N35" s="928"/>
      <c r="O35" s="80"/>
      <c r="P35" s="80"/>
      <c r="Q35" s="80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</row>
    <row r="36" spans="1:77">
      <c r="A36" s="77"/>
      <c r="B36" s="301"/>
      <c r="C36" s="602"/>
      <c r="D36" s="603"/>
      <c r="E36" s="603"/>
      <c r="F36" s="604"/>
      <c r="G36" s="426"/>
      <c r="H36" s="80"/>
      <c r="I36" s="326"/>
      <c r="J36" s="80"/>
      <c r="K36" s="931">
        <f t="shared" si="4"/>
        <v>0</v>
      </c>
      <c r="L36" s="928"/>
      <c r="M36" s="931">
        <f t="shared" si="3"/>
        <v>0</v>
      </c>
      <c r="N36" s="928"/>
      <c r="O36" s="80"/>
      <c r="P36" s="80"/>
      <c r="Q36" s="80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</row>
    <row r="37" spans="1:77" ht="13.5" thickBot="1">
      <c r="A37" s="77"/>
      <c r="B37" s="318"/>
      <c r="C37" s="612"/>
      <c r="D37" s="613"/>
      <c r="E37" s="613"/>
      <c r="F37" s="614"/>
      <c r="G37" s="427"/>
      <c r="H37" s="80"/>
      <c r="I37" s="344"/>
      <c r="J37" s="80"/>
      <c r="K37" s="930">
        <f t="shared" si="4"/>
        <v>0</v>
      </c>
      <c r="L37" s="232"/>
      <c r="M37" s="930">
        <f t="shared" si="3"/>
        <v>0</v>
      </c>
      <c r="N37" s="232"/>
      <c r="O37" s="80"/>
      <c r="P37" s="80"/>
      <c r="Q37" s="80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</row>
    <row r="38" spans="1:77" ht="13.5" thickBot="1">
      <c r="A38" s="77"/>
      <c r="B38" s="82"/>
      <c r="C38" s="82"/>
      <c r="D38" s="82"/>
      <c r="E38" s="82"/>
      <c r="F38" s="82"/>
      <c r="G38" s="328" t="s">
        <v>0</v>
      </c>
      <c r="H38" s="80"/>
      <c r="I38" s="452">
        <f>SUM(I31:I37)</f>
        <v>0</v>
      </c>
      <c r="J38" s="80"/>
      <c r="K38" s="428">
        <f>SUM(K31:K37)</f>
        <v>0</v>
      </c>
      <c r="L38" s="430"/>
      <c r="M38" s="428">
        <f>SUM(M31:M37)</f>
        <v>0</v>
      </c>
      <c r="N38" s="430"/>
      <c r="O38" s="80"/>
      <c r="P38" s="80"/>
      <c r="Q38" s="80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</row>
    <row r="39" spans="1:77" ht="13.5" thickBot="1">
      <c r="A39" s="77"/>
      <c r="B39" s="80"/>
      <c r="C39" s="80"/>
      <c r="D39" s="80"/>
      <c r="E39" s="80"/>
      <c r="F39" s="80"/>
      <c r="G39" s="1"/>
      <c r="H39" s="80"/>
      <c r="I39" s="1"/>
      <c r="J39" s="80"/>
      <c r="K39" s="80"/>
      <c r="L39" s="80"/>
      <c r="M39" s="80"/>
      <c r="N39" s="80"/>
      <c r="O39" s="80"/>
      <c r="P39" s="80"/>
      <c r="Q39" s="80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</row>
    <row r="40" spans="1:77" ht="13.5" thickBot="1">
      <c r="A40" s="77"/>
      <c r="B40" s="327" t="s">
        <v>88</v>
      </c>
      <c r="C40" s="605" t="s">
        <v>15</v>
      </c>
      <c r="D40" s="606"/>
      <c r="E40" s="606"/>
      <c r="F40" s="606"/>
      <c r="G40" s="607"/>
      <c r="H40" s="80"/>
      <c r="I40" s="305" t="s">
        <v>0</v>
      </c>
      <c r="J40" s="80"/>
      <c r="K40" s="323" t="s">
        <v>4</v>
      </c>
      <c r="L40" s="608" t="s">
        <v>80</v>
      </c>
      <c r="M40" s="323" t="s">
        <v>81</v>
      </c>
      <c r="N40" s="610" t="s">
        <v>83</v>
      </c>
      <c r="O40" s="80"/>
      <c r="P40" s="80"/>
      <c r="Q40" s="80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</row>
    <row r="41" spans="1:77" ht="26.25" thickBot="1">
      <c r="A41" s="77"/>
      <c r="B41" s="308" t="s">
        <v>46</v>
      </c>
      <c r="C41" s="909" t="s">
        <v>95</v>
      </c>
      <c r="D41" s="910"/>
      <c r="E41" s="910"/>
      <c r="F41" s="911"/>
      <c r="G41" s="446" t="s">
        <v>84</v>
      </c>
      <c r="H41" s="80"/>
      <c r="I41" s="324"/>
      <c r="J41" s="80"/>
      <c r="K41" s="443" t="s">
        <v>17</v>
      </c>
      <c r="L41" s="609"/>
      <c r="M41" s="333" t="s">
        <v>82</v>
      </c>
      <c r="N41" s="611"/>
      <c r="O41" s="80"/>
      <c r="P41" s="80"/>
      <c r="Q41" s="80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</row>
    <row r="42" spans="1:77">
      <c r="A42" s="77"/>
      <c r="B42" s="250"/>
      <c r="C42" s="602"/>
      <c r="D42" s="603"/>
      <c r="E42" s="603"/>
      <c r="F42" s="604"/>
      <c r="G42" s="425"/>
      <c r="H42" s="80"/>
      <c r="I42" s="228"/>
      <c r="J42" s="80"/>
      <c r="K42" s="929">
        <f t="shared" ref="K42:K49" si="5">I42*$M$1</f>
        <v>0</v>
      </c>
      <c r="L42" s="232"/>
      <c r="M42" s="929">
        <f t="shared" ref="M42:M49" si="6">I42-K42</f>
        <v>0</v>
      </c>
      <c r="N42" s="232"/>
      <c r="O42" s="80"/>
      <c r="P42" s="80"/>
      <c r="Q42" s="80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</row>
    <row r="43" spans="1:77">
      <c r="A43" s="77"/>
      <c r="B43" s="301"/>
      <c r="C43" s="602"/>
      <c r="D43" s="603"/>
      <c r="E43" s="603"/>
      <c r="F43" s="604"/>
      <c r="G43" s="425"/>
      <c r="H43" s="80"/>
      <c r="I43" s="343"/>
      <c r="J43" s="80"/>
      <c r="K43" s="927">
        <f t="shared" si="5"/>
        <v>0</v>
      </c>
      <c r="L43" s="928"/>
      <c r="M43" s="927">
        <f t="shared" si="6"/>
        <v>0</v>
      </c>
      <c r="N43" s="928"/>
      <c r="O43" s="80"/>
      <c r="P43" s="80"/>
      <c r="Q43" s="80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</row>
    <row r="44" spans="1:77">
      <c r="A44" s="77"/>
      <c r="B44" s="301"/>
      <c r="C44" s="602"/>
      <c r="D44" s="603"/>
      <c r="E44" s="603"/>
      <c r="F44" s="604"/>
      <c r="G44" s="425"/>
      <c r="H44" s="80"/>
      <c r="I44" s="343">
        <v>0</v>
      </c>
      <c r="J44" s="80"/>
      <c r="K44" s="927">
        <f t="shared" si="5"/>
        <v>0</v>
      </c>
      <c r="L44" s="928"/>
      <c r="M44" s="927">
        <f t="shared" si="6"/>
        <v>0</v>
      </c>
      <c r="N44" s="928"/>
      <c r="O44" s="80"/>
      <c r="P44" s="80"/>
      <c r="Q44" s="80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</row>
    <row r="45" spans="1:77">
      <c r="A45" s="77"/>
      <c r="B45" s="301"/>
      <c r="C45" s="602"/>
      <c r="D45" s="603"/>
      <c r="E45" s="603"/>
      <c r="F45" s="604"/>
      <c r="G45" s="425"/>
      <c r="H45" s="80"/>
      <c r="I45" s="343">
        <v>0</v>
      </c>
      <c r="J45" s="80"/>
      <c r="K45" s="927">
        <f t="shared" si="5"/>
        <v>0</v>
      </c>
      <c r="L45" s="928"/>
      <c r="M45" s="927">
        <f t="shared" si="6"/>
        <v>0</v>
      </c>
      <c r="N45" s="928"/>
      <c r="O45" s="80"/>
      <c r="P45" s="80"/>
      <c r="Q45" s="80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</row>
    <row r="46" spans="1:77">
      <c r="A46" s="77"/>
      <c r="B46" s="301"/>
      <c r="C46" s="602"/>
      <c r="D46" s="603"/>
      <c r="E46" s="603"/>
      <c r="F46" s="604"/>
      <c r="G46" s="425"/>
      <c r="H46" s="80"/>
      <c r="I46" s="343"/>
      <c r="J46" s="80"/>
      <c r="K46" s="927">
        <f t="shared" si="5"/>
        <v>0</v>
      </c>
      <c r="L46" s="928"/>
      <c r="M46" s="927">
        <f t="shared" si="6"/>
        <v>0</v>
      </c>
      <c r="N46" s="928"/>
      <c r="O46" s="80"/>
      <c r="P46" s="80"/>
      <c r="Q46" s="80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</row>
    <row r="47" spans="1:77">
      <c r="A47" s="77"/>
      <c r="B47" s="301"/>
      <c r="C47" s="602"/>
      <c r="D47" s="603"/>
      <c r="E47" s="603"/>
      <c r="F47" s="604"/>
      <c r="G47" s="425"/>
      <c r="H47" s="80"/>
      <c r="I47" s="343"/>
      <c r="J47" s="80"/>
      <c r="K47" s="927">
        <f t="shared" si="5"/>
        <v>0</v>
      </c>
      <c r="L47" s="928"/>
      <c r="M47" s="927">
        <f t="shared" si="6"/>
        <v>0</v>
      </c>
      <c r="N47" s="928"/>
      <c r="O47" s="80"/>
      <c r="P47" s="80"/>
      <c r="Q47" s="80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</row>
    <row r="48" spans="1:77">
      <c r="A48" s="77"/>
      <c r="B48" s="301"/>
      <c r="C48" s="602"/>
      <c r="D48" s="603"/>
      <c r="E48" s="603"/>
      <c r="F48" s="604"/>
      <c r="G48" s="425"/>
      <c r="H48" s="80"/>
      <c r="I48" s="343"/>
      <c r="J48" s="80"/>
      <c r="K48" s="927">
        <f t="shared" si="5"/>
        <v>0</v>
      </c>
      <c r="L48" s="928"/>
      <c r="M48" s="927">
        <f t="shared" si="6"/>
        <v>0</v>
      </c>
      <c r="N48" s="928"/>
      <c r="O48" s="80"/>
      <c r="P48" s="80"/>
      <c r="Q48" s="80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</row>
    <row r="49" spans="1:77" ht="13.5" thickBot="1">
      <c r="A49" s="77"/>
      <c r="B49" s="251"/>
      <c r="C49" s="599"/>
      <c r="D49" s="600"/>
      <c r="E49" s="600"/>
      <c r="F49" s="601"/>
      <c r="G49" s="440"/>
      <c r="H49" s="80"/>
      <c r="I49" s="230"/>
      <c r="J49" s="80"/>
      <c r="K49" s="929">
        <f t="shared" si="5"/>
        <v>0</v>
      </c>
      <c r="L49" s="232"/>
      <c r="M49" s="929">
        <f t="shared" si="6"/>
        <v>0</v>
      </c>
      <c r="N49" s="232"/>
      <c r="O49" s="80"/>
      <c r="P49" s="80"/>
      <c r="Q49" s="80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</row>
    <row r="50" spans="1:77" ht="13.5" customHeight="1" thickBot="1">
      <c r="A50" s="77"/>
      <c r="B50" s="80"/>
      <c r="C50" s="80"/>
      <c r="D50" s="80"/>
      <c r="E50" s="80"/>
      <c r="F50" s="80"/>
      <c r="G50" s="2" t="s">
        <v>0</v>
      </c>
      <c r="H50" s="80"/>
      <c r="I50" s="452">
        <f>SUM(I42:I49)</f>
        <v>0</v>
      </c>
      <c r="J50" s="80"/>
      <c r="K50" s="447">
        <f>SUM(K42:K49)</f>
        <v>0</v>
      </c>
      <c r="L50" s="430"/>
      <c r="M50" s="447">
        <f>SUM(M42:M49)</f>
        <v>0</v>
      </c>
      <c r="N50" s="430"/>
      <c r="O50" s="80"/>
      <c r="P50" s="80"/>
      <c r="Q50" s="80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</row>
    <row r="51" spans="1:77" ht="13.5" thickBot="1">
      <c r="A51" s="77"/>
      <c r="B51" s="80"/>
      <c r="C51" s="80"/>
      <c r="D51" s="80"/>
      <c r="E51" s="80"/>
      <c r="F51" s="80"/>
      <c r="G51" s="1"/>
      <c r="H51" s="80"/>
      <c r="I51" s="1"/>
      <c r="J51" s="80"/>
      <c r="K51" s="80"/>
      <c r="L51" s="80"/>
      <c r="M51" s="80"/>
      <c r="N51" s="80"/>
      <c r="O51" s="80"/>
      <c r="P51" s="80"/>
      <c r="Q51" s="80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</row>
    <row r="52" spans="1:77" ht="13.5" thickBot="1">
      <c r="A52" s="77"/>
      <c r="B52" s="912" t="s">
        <v>78</v>
      </c>
      <c r="C52" s="913"/>
      <c r="D52" s="912" t="s">
        <v>91</v>
      </c>
      <c r="E52" s="914"/>
      <c r="F52" s="913"/>
      <c r="G52" s="915" t="s">
        <v>92</v>
      </c>
      <c r="H52" s="81"/>
      <c r="I52" s="923">
        <f>I50+I38+I27+I18</f>
        <v>0</v>
      </c>
      <c r="J52" s="81"/>
      <c r="K52" s="915" t="s">
        <v>43</v>
      </c>
      <c r="L52" s="917"/>
      <c r="M52" s="915" t="s">
        <v>43</v>
      </c>
      <c r="N52" s="80"/>
      <c r="O52" s="80"/>
      <c r="P52" s="80"/>
      <c r="Q52" s="80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</row>
    <row r="53" spans="1:77" ht="26.25" thickBot="1">
      <c r="A53" s="77"/>
      <c r="B53" s="918" t="str">
        <f>F5</f>
        <v>Votre nom complet</v>
      </c>
      <c r="C53" s="919"/>
      <c r="D53" s="920"/>
      <c r="E53" s="921"/>
      <c r="F53" s="922"/>
      <c r="G53" s="916" t="s">
        <v>100</v>
      </c>
      <c r="H53" s="81"/>
      <c r="I53" s="924"/>
      <c r="J53" s="81"/>
      <c r="K53" s="925">
        <f>K50+K38+K27+K18</f>
        <v>0</v>
      </c>
      <c r="L53" s="926"/>
      <c r="M53" s="925">
        <f>M50+M38+M27+M18</f>
        <v>0</v>
      </c>
      <c r="N53" s="80"/>
      <c r="O53" s="80"/>
      <c r="P53" s="80"/>
      <c r="Q53" s="80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</row>
    <row r="54" spans="1:77">
      <c r="A54" s="77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</row>
    <row r="55" spans="1:77" ht="15.75">
      <c r="A55" s="77"/>
      <c r="B55" s="84" t="s">
        <v>96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</row>
    <row r="56" spans="1:77">
      <c r="A56" s="77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</row>
    <row r="57" spans="1:77">
      <c r="A57" s="77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</row>
    <row r="58" spans="1:77">
      <c r="A58" s="77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</row>
    <row r="59" spans="1:77">
      <c r="A59" s="77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</row>
    <row r="60" spans="1:77">
      <c r="A60" s="77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</row>
    <row r="61" spans="1:77">
      <c r="A61" s="77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</row>
    <row r="62" spans="1:77">
      <c r="A62" s="77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</row>
    <row r="63" spans="1:77">
      <c r="A63" s="77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</row>
    <row r="64" spans="1:77">
      <c r="A64" s="77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</row>
    <row r="65" spans="1:77">
      <c r="A65" s="77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</row>
    <row r="66" spans="1:77">
      <c r="A66" s="77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</row>
    <row r="67" spans="1:77">
      <c r="A67" s="77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</row>
    <row r="68" spans="1:77">
      <c r="A68" s="77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</row>
    <row r="69" spans="1:77">
      <c r="A69" s="77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</row>
    <row r="70" spans="1:77">
      <c r="A70" s="77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</row>
    <row r="71" spans="1:77">
      <c r="A71" s="77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</row>
    <row r="72" spans="1:77">
      <c r="A72" s="77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</row>
    <row r="73" spans="1:77">
      <c r="A73" s="77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</row>
    <row r="74" spans="1:77">
      <c r="A74" s="77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</row>
    <row r="75" spans="1:77">
      <c r="A75" s="77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</row>
    <row r="76" spans="1:77">
      <c r="A76" s="77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</row>
    <row r="77" spans="1:77">
      <c r="A77" s="77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</row>
    <row r="78" spans="1:77">
      <c r="A78" s="77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</row>
    <row r="79" spans="1:77">
      <c r="A79" s="77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</row>
    <row r="80" spans="1:77">
      <c r="A80" s="77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</row>
    <row r="81" spans="1:77">
      <c r="A81" s="77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</row>
    <row r="82" spans="1:77">
      <c r="A82" s="77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</row>
    <row r="83" spans="1:77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</row>
    <row r="84" spans="1:77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</row>
    <row r="85" spans="1:77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</row>
    <row r="86" spans="1:77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</row>
    <row r="87" spans="1:77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</row>
    <row r="88" spans="1:77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</row>
    <row r="89" spans="1:77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</row>
    <row r="90" spans="1:77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</row>
    <row r="91" spans="1:77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</row>
    <row r="92" spans="1:77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</row>
    <row r="93" spans="1:77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</row>
    <row r="94" spans="1:77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</row>
    <row r="95" spans="1:77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</row>
    <row r="96" spans="1:77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</row>
    <row r="97" spans="1:77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</row>
    <row r="98" spans="1:77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</row>
    <row r="99" spans="1:77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</row>
    <row r="100" spans="1:77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</row>
    <row r="101" spans="1:77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</row>
    <row r="102" spans="1:77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</row>
    <row r="103" spans="1:77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</row>
    <row r="104" spans="1:77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</row>
    <row r="105" spans="1:77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</row>
    <row r="106" spans="1:77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</row>
    <row r="107" spans="1:77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</row>
    <row r="108" spans="1:77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</row>
    <row r="109" spans="1:77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</row>
    <row r="110" spans="1:77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</row>
    <row r="111" spans="1:77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</row>
    <row r="112" spans="1:77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</row>
    <row r="113" spans="1:77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</row>
    <row r="114" spans="1:77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</row>
    <row r="115" spans="1:77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</row>
    <row r="116" spans="1:77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</row>
    <row r="117" spans="1:77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</row>
    <row r="118" spans="1:77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</row>
    <row r="119" spans="1:77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</row>
    <row r="120" spans="1:77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</row>
    <row r="121" spans="1:77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</row>
    <row r="122" spans="1:77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</row>
    <row r="123" spans="1:77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</row>
    <row r="124" spans="1:77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</row>
    <row r="125" spans="1:77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</row>
    <row r="126" spans="1:77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</row>
    <row r="127" spans="1:77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</row>
    <row r="128" spans="1:77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</row>
    <row r="129" spans="1:77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</row>
    <row r="130" spans="1:77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</row>
    <row r="131" spans="1:77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</row>
    <row r="132" spans="1:77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</row>
    <row r="133" spans="1:77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</row>
    <row r="134" spans="1:77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</row>
    <row r="135" spans="1:77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</row>
    <row r="136" spans="1:77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</row>
    <row r="137" spans="1:77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</row>
    <row r="138" spans="1:77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</row>
    <row r="139" spans="1:77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</row>
    <row r="140" spans="1:77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</row>
    <row r="141" spans="1:77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</row>
    <row r="142" spans="1:77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</row>
    <row r="143" spans="1:77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</row>
    <row r="144" spans="1:77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</row>
    <row r="145" spans="1:77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</row>
    <row r="146" spans="1:77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</row>
    <row r="147" spans="1:77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</row>
    <row r="148" spans="1:77"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</row>
    <row r="149" spans="1:77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</row>
    <row r="150" spans="1:77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</row>
    <row r="151" spans="1:77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</row>
    <row r="152" spans="1:77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</row>
    <row r="153" spans="1:77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</row>
    <row r="154" spans="1:77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</row>
    <row r="155" spans="1:77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</row>
    <row r="156" spans="1:77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</row>
    <row r="157" spans="1:77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</row>
    <row r="158" spans="1:77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</row>
    <row r="159" spans="1:77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</row>
    <row r="160" spans="1:77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</row>
    <row r="161" spans="2:77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</row>
    <row r="162" spans="2:77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</row>
    <row r="163" spans="2:77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</row>
    <row r="164" spans="2:77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</row>
    <row r="165" spans="2:77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</row>
    <row r="166" spans="2:77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</row>
    <row r="167" spans="2:77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</row>
    <row r="168" spans="2:77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</row>
    <row r="169" spans="2:77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</row>
    <row r="170" spans="2:77"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</row>
    <row r="171" spans="2:77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</row>
    <row r="172" spans="2:77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</row>
    <row r="173" spans="2:77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</row>
    <row r="174" spans="2:77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</row>
    <row r="175" spans="2:77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</row>
    <row r="176" spans="2:77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</row>
    <row r="177" spans="2:77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</row>
    <row r="178" spans="2:77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</row>
    <row r="179" spans="2:77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</row>
    <row r="180" spans="2:77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</row>
    <row r="181" spans="2:77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</row>
    <row r="182" spans="2:77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</row>
    <row r="183" spans="2:77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</row>
    <row r="184" spans="2:77">
      <c r="Q184" s="77"/>
      <c r="R184" s="77"/>
      <c r="S184" s="77"/>
      <c r="T184" s="77"/>
      <c r="U184" s="77"/>
    </row>
  </sheetData>
  <sheetProtection algorithmName="SHA-512" hashValue="dHMvf0NgjlU7Q6+wsIg71IV8cZWQazsufPYGIYJBuJ3sntcSRsD/2RE2f169GtfYC8ve+lJXuyGCFAM2d1nTag==" saltValue="J1RomZqiWmyP+sXd/U2pOw==" spinCount="100000" sheet="1" selectLockedCells="1"/>
  <mergeCells count="54">
    <mergeCell ref="C12:F12"/>
    <mergeCell ref="C13:F13"/>
    <mergeCell ref="C14:F14"/>
    <mergeCell ref="C15:F15"/>
    <mergeCell ref="K6:M6"/>
    <mergeCell ref="C7:F7"/>
    <mergeCell ref="L7:L8"/>
    <mergeCell ref="C8:F8"/>
    <mergeCell ref="C9:F9"/>
    <mergeCell ref="C10:F10"/>
    <mergeCell ref="C11:F11"/>
    <mergeCell ref="C4:E5"/>
    <mergeCell ref="F4:I4"/>
    <mergeCell ref="K4:L4"/>
    <mergeCell ref="F5:I5"/>
    <mergeCell ref="K5:L5"/>
    <mergeCell ref="C24:G24"/>
    <mergeCell ref="L20:L21"/>
    <mergeCell ref="C25:G25"/>
    <mergeCell ref="C26:G26"/>
    <mergeCell ref="C29:G29"/>
    <mergeCell ref="L29:L30"/>
    <mergeCell ref="C30:F30"/>
    <mergeCell ref="C16:F16"/>
    <mergeCell ref="C17:F17"/>
    <mergeCell ref="N40:N41"/>
    <mergeCell ref="C43:F43"/>
    <mergeCell ref="C32:F32"/>
    <mergeCell ref="C33:F33"/>
    <mergeCell ref="C34:F34"/>
    <mergeCell ref="C35:F35"/>
    <mergeCell ref="C36:F36"/>
    <mergeCell ref="C37:F37"/>
    <mergeCell ref="N29:N30"/>
    <mergeCell ref="C31:F31"/>
    <mergeCell ref="C20:G20"/>
    <mergeCell ref="C21:G21"/>
    <mergeCell ref="C22:G22"/>
    <mergeCell ref="C23:G23"/>
    <mergeCell ref="C49:F49"/>
    <mergeCell ref="C41:F41"/>
    <mergeCell ref="C42:F42"/>
    <mergeCell ref="C40:G40"/>
    <mergeCell ref="L40:L41"/>
    <mergeCell ref="C44:F44"/>
    <mergeCell ref="C45:F45"/>
    <mergeCell ref="C46:F46"/>
    <mergeCell ref="C47:F47"/>
    <mergeCell ref="C48:F48"/>
    <mergeCell ref="B52:C52"/>
    <mergeCell ref="D52:F52"/>
    <mergeCell ref="I52:I53"/>
    <mergeCell ref="B53:C53"/>
    <mergeCell ref="D53:F53"/>
  </mergeCells>
  <printOptions horizontalCentered="1" verticalCentered="1"/>
  <pageMargins left="0" right="0" top="0" bottom="0" header="0" footer="0"/>
  <pageSetup scale="77" orientation="landscape" r:id="rId1"/>
  <headerFooter>
    <oddFooter>&amp;Z&amp;F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E1CA-4BEA-42E2-A79E-6C0C411AC7A2}">
  <sheetPr>
    <tabColor theme="1" tint="4.9989318521683403E-2"/>
    <pageSetUpPr fitToPage="1"/>
  </sheetPr>
  <dimension ref="A1:BY185"/>
  <sheetViews>
    <sheetView showZeros="0" topLeftCell="A4" workbookViewId="0">
      <selection activeCell="C14" sqref="C14:F14"/>
    </sheetView>
  </sheetViews>
  <sheetFormatPr baseColWidth="10" defaultRowHeight="12.75" outlineLevelRow="1"/>
  <cols>
    <col min="1" max="1" width="3.85546875" customWidth="1"/>
    <col min="2" max="2" width="14.85546875"/>
    <col min="3" max="3" width="18.28515625" customWidth="1"/>
    <col min="4" max="5" width="16.5703125" customWidth="1"/>
    <col min="6" max="6" width="15" customWidth="1"/>
    <col min="7" max="7" width="16.28515625" customWidth="1"/>
    <col min="8" max="8" width="1.42578125" customWidth="1"/>
    <col min="9" max="9" width="15.42578125" customWidth="1"/>
    <col min="10" max="10" width="5.28515625" customWidth="1"/>
    <col min="11" max="11" width="18.7109375" customWidth="1"/>
    <col min="12" max="13" width="14.85546875"/>
    <col min="14" max="14" width="14.140625" customWidth="1"/>
  </cols>
  <sheetData>
    <row r="1" spans="1:77" ht="21" hidden="1" customHeight="1" outlineLevel="1">
      <c r="K1" s="8"/>
      <c r="L1" s="58">
        <v>0.5</v>
      </c>
      <c r="M1" s="58">
        <f>15/115</f>
        <v>0.13043478260869565</v>
      </c>
    </row>
    <row r="2" spans="1:77" ht="29.25" hidden="1" customHeight="1" outlineLevel="1">
      <c r="L2" s="59"/>
      <c r="M2" s="60" t="s">
        <v>30</v>
      </c>
    </row>
    <row r="3" spans="1:77" ht="13.5" hidden="1" outlineLevel="1" thickBot="1"/>
    <row r="4" spans="1:77" ht="16.5" customHeight="1" collapsed="1" thickBot="1">
      <c r="A4" s="77"/>
      <c r="B4" s="17"/>
      <c r="C4" s="937" t="s">
        <v>250</v>
      </c>
      <c r="D4" s="860"/>
      <c r="E4" s="938"/>
      <c r="F4" s="898" t="s">
        <v>75</v>
      </c>
      <c r="G4" s="899"/>
      <c r="H4" s="899"/>
      <c r="I4" s="900"/>
      <c r="J4" s="78"/>
      <c r="K4" s="901" t="s">
        <v>62</v>
      </c>
      <c r="L4" s="902"/>
      <c r="M4" s="903" t="s">
        <v>20</v>
      </c>
      <c r="N4" s="77"/>
      <c r="O4" s="280" t="s">
        <v>135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</row>
    <row r="5" spans="1:77" ht="39" customHeight="1" thickBot="1">
      <c r="A5" s="77"/>
      <c r="B5" s="17"/>
      <c r="C5" s="861"/>
      <c r="D5" s="861"/>
      <c r="E5" s="862"/>
      <c r="F5" s="939" t="str">
        <f>'FDT - Garage - Chantier'!G2</f>
        <v>Votre nom complet</v>
      </c>
      <c r="G5" s="940"/>
      <c r="H5" s="940"/>
      <c r="I5" s="941"/>
      <c r="J5" s="79"/>
      <c r="K5" s="626">
        <f>LOOKUP(M5,Period!A3:A55,Period!C3:C55)</f>
        <v>45654</v>
      </c>
      <c r="L5" s="627"/>
      <c r="M5" s="57">
        <f>'FDT - Garage - Chantier'!P2</f>
        <v>1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</row>
    <row r="6" spans="1:77" ht="13.5" thickBot="1">
      <c r="A6" s="77"/>
      <c r="B6" s="77"/>
      <c r="C6" s="77"/>
      <c r="D6" s="77"/>
      <c r="E6" s="77"/>
      <c r="F6" s="77"/>
      <c r="G6" s="77"/>
      <c r="H6" s="77"/>
      <c r="I6" s="88">
        <v>40</v>
      </c>
      <c r="J6" s="77"/>
      <c r="K6" s="934" t="s">
        <v>74</v>
      </c>
      <c r="L6" s="935"/>
      <c r="M6" s="936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</row>
    <row r="7" spans="1:77" ht="39" thickBot="1">
      <c r="A7" s="77"/>
      <c r="B7" s="327" t="s">
        <v>1</v>
      </c>
      <c r="C7" s="630" t="s">
        <v>182</v>
      </c>
      <c r="D7" s="631"/>
      <c r="E7" s="631"/>
      <c r="F7" s="632"/>
      <c r="G7" s="328" t="s">
        <v>21</v>
      </c>
      <c r="H7" s="77"/>
      <c r="I7" s="331" t="s">
        <v>79</v>
      </c>
      <c r="J7" s="77"/>
      <c r="K7" s="323" t="s">
        <v>4</v>
      </c>
      <c r="L7" s="608" t="s">
        <v>80</v>
      </c>
      <c r="M7" s="323" t="s">
        <v>81</v>
      </c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</row>
    <row r="8" spans="1:77" ht="35.25" customHeight="1" thickBot="1">
      <c r="A8" s="77"/>
      <c r="B8" s="290" t="s">
        <v>46</v>
      </c>
      <c r="C8" s="633" t="s">
        <v>178</v>
      </c>
      <c r="D8" s="634"/>
      <c r="E8" s="634"/>
      <c r="F8" s="635"/>
      <c r="G8" s="309">
        <v>0.64</v>
      </c>
      <c r="H8" s="77"/>
      <c r="I8" s="332"/>
      <c r="J8" s="77"/>
      <c r="K8" s="443" t="s">
        <v>30</v>
      </c>
      <c r="L8" s="609"/>
      <c r="M8" s="333" t="s">
        <v>82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</row>
    <row r="9" spans="1:77">
      <c r="A9" s="77"/>
      <c r="B9" s="311"/>
      <c r="C9" s="615"/>
      <c r="D9" s="616"/>
      <c r="E9" s="616"/>
      <c r="F9" s="617"/>
      <c r="G9" s="334"/>
      <c r="H9" s="80"/>
      <c r="I9" s="933">
        <f>+IF(G9-$I$6&gt;0,(G9-$I$6)*$G$8,0)</f>
        <v>0</v>
      </c>
      <c r="K9" s="929">
        <f t="shared" ref="K9:K17" si="0">ROUND(I9*$M$1,2)</f>
        <v>0</v>
      </c>
      <c r="L9" s="232"/>
      <c r="M9" s="929">
        <f t="shared" ref="M9:M17" si="1">I9-K9</f>
        <v>0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</row>
    <row r="10" spans="1:77">
      <c r="A10" s="77"/>
      <c r="B10" s="248"/>
      <c r="C10" s="602"/>
      <c r="D10" s="603"/>
      <c r="E10" s="603"/>
      <c r="F10" s="604"/>
      <c r="G10" s="227"/>
      <c r="H10" s="80"/>
      <c r="I10" s="931">
        <f t="shared" ref="I10:I14" si="2">+IF(G10-$I$6&gt;0,(G10-$I$6)*$G$8,0)</f>
        <v>0</v>
      </c>
      <c r="J10" s="77"/>
      <c r="K10" s="927">
        <f t="shared" si="0"/>
        <v>0</v>
      </c>
      <c r="L10" s="928"/>
      <c r="M10" s="927">
        <f t="shared" si="1"/>
        <v>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</row>
    <row r="11" spans="1:77">
      <c r="A11" s="77"/>
      <c r="B11" s="248"/>
      <c r="C11" s="602"/>
      <c r="D11" s="603"/>
      <c r="E11" s="603"/>
      <c r="F11" s="604"/>
      <c r="G11" s="227"/>
      <c r="H11" s="80"/>
      <c r="I11" s="931">
        <f t="shared" si="2"/>
        <v>0</v>
      </c>
      <c r="J11" s="77"/>
      <c r="K11" s="927">
        <f t="shared" si="0"/>
        <v>0</v>
      </c>
      <c r="L11" s="928"/>
      <c r="M11" s="927">
        <f t="shared" si="1"/>
        <v>0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</row>
    <row r="12" spans="1:77">
      <c r="A12" s="77"/>
      <c r="B12" s="248"/>
      <c r="C12" s="602"/>
      <c r="D12" s="603"/>
      <c r="E12" s="603"/>
      <c r="F12" s="604"/>
      <c r="G12" s="227"/>
      <c r="H12" s="80"/>
      <c r="I12" s="931">
        <f t="shared" si="2"/>
        <v>0</v>
      </c>
      <c r="J12" s="77"/>
      <c r="K12" s="927">
        <f t="shared" si="0"/>
        <v>0</v>
      </c>
      <c r="L12" s="232"/>
      <c r="M12" s="927">
        <f t="shared" si="1"/>
        <v>0</v>
      </c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</row>
    <row r="13" spans="1:77">
      <c r="A13" s="77"/>
      <c r="B13" s="301"/>
      <c r="C13" s="602"/>
      <c r="D13" s="603"/>
      <c r="E13" s="603"/>
      <c r="F13" s="604"/>
      <c r="G13" s="302"/>
      <c r="H13" s="80"/>
      <c r="I13" s="931">
        <f t="shared" si="2"/>
        <v>0</v>
      </c>
      <c r="J13" s="77"/>
      <c r="K13" s="927">
        <f t="shared" si="0"/>
        <v>0</v>
      </c>
      <c r="L13" s="928"/>
      <c r="M13" s="927">
        <f t="shared" si="1"/>
        <v>0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</row>
    <row r="14" spans="1:77">
      <c r="A14" s="77"/>
      <c r="B14" s="301"/>
      <c r="C14" s="602"/>
      <c r="D14" s="603"/>
      <c r="E14" s="603"/>
      <c r="F14" s="604"/>
      <c r="G14" s="302"/>
      <c r="H14" s="80"/>
      <c r="I14" s="931">
        <f t="shared" si="2"/>
        <v>0</v>
      </c>
      <c r="J14" s="77"/>
      <c r="K14" s="927">
        <f t="shared" si="0"/>
        <v>0</v>
      </c>
      <c r="L14" s="928"/>
      <c r="M14" s="927">
        <f t="shared" si="1"/>
        <v>0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</row>
    <row r="15" spans="1:77">
      <c r="A15" s="77"/>
      <c r="B15" s="335"/>
      <c r="C15" s="628" t="s">
        <v>180</v>
      </c>
      <c r="D15" s="629"/>
      <c r="E15" s="629"/>
      <c r="F15" s="629"/>
      <c r="G15" s="336"/>
      <c r="H15" s="80"/>
      <c r="I15" s="336"/>
      <c r="J15" s="77"/>
      <c r="K15" s="337"/>
      <c r="L15" s="317"/>
      <c r="M15" s="33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</row>
    <row r="16" spans="1:77" ht="13.5" thickBot="1">
      <c r="A16" s="77"/>
      <c r="B16" s="301"/>
      <c r="C16" s="602"/>
      <c r="D16" s="603"/>
      <c r="E16" s="603"/>
      <c r="F16" s="604"/>
      <c r="G16" s="302"/>
      <c r="H16" s="80"/>
      <c r="I16" s="931">
        <f>G16*$G$8</f>
        <v>0</v>
      </c>
      <c r="J16" s="77"/>
      <c r="K16" s="927">
        <f t="shared" si="0"/>
        <v>0</v>
      </c>
      <c r="L16" s="928"/>
      <c r="M16" s="927">
        <f t="shared" si="1"/>
        <v>0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</row>
    <row r="17" spans="1:77" ht="15" customHeight="1" thickBot="1">
      <c r="A17" s="77"/>
      <c r="B17" s="338"/>
      <c r="C17" s="599"/>
      <c r="D17" s="600"/>
      <c r="E17" s="600"/>
      <c r="F17" s="601"/>
      <c r="G17" s="339"/>
      <c r="H17" s="80"/>
      <c r="I17" s="931">
        <f>G17*$G$8</f>
        <v>0</v>
      </c>
      <c r="J17" s="77"/>
      <c r="K17" s="929">
        <f t="shared" si="0"/>
        <v>0</v>
      </c>
      <c r="L17" s="932"/>
      <c r="M17" s="927">
        <f t="shared" si="1"/>
        <v>0</v>
      </c>
      <c r="N17" s="448" t="s">
        <v>83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</row>
    <row r="18" spans="1:77" ht="14.25" customHeight="1" thickBot="1">
      <c r="A18" s="77"/>
      <c r="B18" s="80"/>
      <c r="C18" s="80"/>
      <c r="D18" s="80"/>
      <c r="E18" s="80"/>
      <c r="F18" s="2" t="s">
        <v>0</v>
      </c>
      <c r="G18" s="340">
        <f>SUM(G9:G17)</f>
        <v>0</v>
      </c>
      <c r="H18" s="80"/>
      <c r="I18" s="447">
        <f>SUM(I9:I17)</f>
        <v>0</v>
      </c>
      <c r="J18" s="77"/>
      <c r="K18" s="447">
        <f>SUM(K9:K17)</f>
        <v>0</v>
      </c>
      <c r="L18" s="430"/>
      <c r="M18" s="447">
        <f>SUM(M9:M17)</f>
        <v>0</v>
      </c>
      <c r="N18" s="448">
        <v>54014</v>
      </c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</row>
    <row r="19" spans="1:77" ht="9.75" customHeight="1" thickBot="1">
      <c r="A19" s="77"/>
      <c r="C19" s="77"/>
      <c r="D19" s="77"/>
      <c r="E19" s="77"/>
      <c r="F19" s="77"/>
      <c r="G19" s="77"/>
      <c r="H19" s="77"/>
      <c r="J19" s="77"/>
      <c r="K19" s="77"/>
      <c r="M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</row>
    <row r="20" spans="1:77" ht="27" hidden="1" customHeight="1" thickBot="1">
      <c r="A20" s="77"/>
      <c r="B20" s="77"/>
      <c r="H20" s="77"/>
      <c r="I20" s="77"/>
      <c r="J20" s="77"/>
      <c r="L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</row>
    <row r="21" spans="1:77" ht="14.85" customHeight="1" thickBot="1">
      <c r="A21" s="77"/>
      <c r="B21" s="305" t="s">
        <v>73</v>
      </c>
      <c r="C21" s="605" t="s">
        <v>89</v>
      </c>
      <c r="D21" s="606"/>
      <c r="E21" s="606"/>
      <c r="F21" s="606"/>
      <c r="G21" s="607"/>
      <c r="H21" s="77"/>
      <c r="I21" s="305" t="s">
        <v>0</v>
      </c>
      <c r="J21" s="77"/>
      <c r="K21" s="323" t="s">
        <v>4</v>
      </c>
      <c r="L21" s="608" t="s">
        <v>80</v>
      </c>
      <c r="M21" s="323" t="s">
        <v>81</v>
      </c>
      <c r="N21" s="80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</row>
    <row r="22" spans="1:77" ht="14.85" customHeight="1" thickBot="1">
      <c r="A22" s="77"/>
      <c r="B22" s="308" t="s">
        <v>46</v>
      </c>
      <c r="C22" s="618" t="s">
        <v>87</v>
      </c>
      <c r="D22" s="619"/>
      <c r="E22" s="619"/>
      <c r="F22" s="619"/>
      <c r="G22" s="620"/>
      <c r="H22" s="77"/>
      <c r="I22" s="341"/>
      <c r="J22" s="77"/>
      <c r="K22" s="441" t="s">
        <v>31</v>
      </c>
      <c r="L22" s="609"/>
      <c r="M22" s="333" t="s">
        <v>82</v>
      </c>
      <c r="N22" s="80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</row>
    <row r="23" spans="1:77" ht="14.85" customHeight="1" thickBot="1">
      <c r="A23" s="77"/>
      <c r="B23" s="250"/>
      <c r="C23" s="621" t="s">
        <v>90</v>
      </c>
      <c r="D23" s="622"/>
      <c r="E23" s="622"/>
      <c r="F23" s="622"/>
      <c r="G23" s="623"/>
      <c r="H23" s="80"/>
      <c r="I23" s="342"/>
      <c r="J23" s="77"/>
      <c r="K23" s="450">
        <f>$M$1*I23*$L$1</f>
        <v>0</v>
      </c>
      <c r="L23" s="232"/>
      <c r="M23" s="450">
        <f>I23-K23</f>
        <v>0</v>
      </c>
      <c r="N23" s="80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</row>
    <row r="24" spans="1:77" ht="14.85" customHeight="1">
      <c r="A24" s="77"/>
      <c r="B24" s="301"/>
      <c r="C24" s="612" t="s">
        <v>86</v>
      </c>
      <c r="D24" s="613"/>
      <c r="E24" s="613"/>
      <c r="F24" s="613"/>
      <c r="G24" s="614"/>
      <c r="H24" s="80"/>
      <c r="I24" s="228"/>
      <c r="J24" s="77"/>
      <c r="K24" s="927">
        <f>$M$1*I24*$L$1</f>
        <v>0</v>
      </c>
      <c r="L24" s="928"/>
      <c r="M24" s="927">
        <f>I24-K24</f>
        <v>0</v>
      </c>
      <c r="N24" s="80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</row>
    <row r="25" spans="1:77" ht="14.85" customHeight="1">
      <c r="A25" s="77"/>
      <c r="B25" s="301"/>
      <c r="C25" s="612" t="s">
        <v>86</v>
      </c>
      <c r="D25" s="613"/>
      <c r="E25" s="613"/>
      <c r="F25" s="613"/>
      <c r="G25" s="614"/>
      <c r="H25" s="80"/>
      <c r="I25" s="343"/>
      <c r="J25" s="77"/>
      <c r="K25" s="927">
        <f>$M$1*I25*$L$1</f>
        <v>0</v>
      </c>
      <c r="L25" s="928"/>
      <c r="M25" s="927">
        <f>I25-K25</f>
        <v>0</v>
      </c>
      <c r="N25" s="80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</row>
    <row r="26" spans="1:77" ht="13.5" thickBot="1">
      <c r="A26" s="77"/>
      <c r="B26" s="301"/>
      <c r="C26" s="612" t="s">
        <v>86</v>
      </c>
      <c r="D26" s="613"/>
      <c r="E26" s="613"/>
      <c r="F26" s="613"/>
      <c r="G26" s="614"/>
      <c r="H26" s="80"/>
      <c r="I26" s="343"/>
      <c r="J26" s="77"/>
      <c r="K26" s="927">
        <f>$M$1*I26*$L$1</f>
        <v>0</v>
      </c>
      <c r="L26" s="928"/>
      <c r="M26" s="927">
        <f>I26-K26</f>
        <v>0</v>
      </c>
      <c r="N26" s="80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</row>
    <row r="27" spans="1:77" ht="13.5" thickBot="1">
      <c r="A27" s="77"/>
      <c r="B27" s="251"/>
      <c r="C27" s="599" t="s">
        <v>86</v>
      </c>
      <c r="D27" s="600"/>
      <c r="E27" s="600"/>
      <c r="F27" s="600"/>
      <c r="G27" s="601"/>
      <c r="H27" s="80"/>
      <c r="I27" s="229"/>
      <c r="J27" s="77"/>
      <c r="K27" s="927">
        <f>$M$1*I27*$L$1</f>
        <v>0</v>
      </c>
      <c r="L27" s="232"/>
      <c r="M27" s="929">
        <f>I27-K27</f>
        <v>0</v>
      </c>
      <c r="N27" s="448" t="s">
        <v>83</v>
      </c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</row>
    <row r="28" spans="1:77" ht="13.5" thickBot="1">
      <c r="A28" s="77"/>
      <c r="B28" s="80"/>
      <c r="C28" s="80"/>
      <c r="D28" s="80"/>
      <c r="E28" s="80"/>
      <c r="F28" s="231"/>
      <c r="G28" s="2" t="s">
        <v>0</v>
      </c>
      <c r="H28" s="80"/>
      <c r="I28" s="229">
        <f>SUM(I23:I27)</f>
        <v>0</v>
      </c>
      <c r="J28" s="77"/>
      <c r="K28" s="447">
        <f>SUM(K23:K27)</f>
        <v>0</v>
      </c>
      <c r="L28" s="430"/>
      <c r="M28" s="447">
        <f>SUM(M23:M27)</f>
        <v>0</v>
      </c>
      <c r="N28" s="448">
        <v>54017</v>
      </c>
      <c r="O28" s="80"/>
      <c r="P28" s="80"/>
      <c r="Q28" s="80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</row>
    <row r="29" spans="1:77" ht="13.5" thickBot="1">
      <c r="A29" s="77"/>
      <c r="B29" s="77"/>
      <c r="C29" s="77"/>
      <c r="D29" s="77"/>
      <c r="E29" s="77"/>
      <c r="F29" s="77"/>
      <c r="H29" s="77"/>
      <c r="J29" s="77"/>
      <c r="K29" s="77"/>
      <c r="L29" s="77"/>
      <c r="M29" s="77"/>
      <c r="N29" s="77"/>
      <c r="O29" s="80"/>
      <c r="P29" s="80"/>
      <c r="Q29" s="80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</row>
    <row r="30" spans="1:77" ht="13.5" thickBot="1">
      <c r="A30" s="77"/>
      <c r="B30" s="327" t="s">
        <v>88</v>
      </c>
      <c r="C30" s="605" t="s">
        <v>15</v>
      </c>
      <c r="D30" s="606"/>
      <c r="E30" s="606"/>
      <c r="F30" s="606"/>
      <c r="G30" s="607"/>
      <c r="H30" s="80"/>
      <c r="I30" s="305" t="s">
        <v>0</v>
      </c>
      <c r="J30" s="80"/>
      <c r="K30" s="323" t="s">
        <v>4</v>
      </c>
      <c r="L30" s="608" t="s">
        <v>80</v>
      </c>
      <c r="M30" s="323" t="s">
        <v>81</v>
      </c>
      <c r="N30" s="610" t="s">
        <v>83</v>
      </c>
      <c r="O30" s="80"/>
      <c r="P30" s="80"/>
      <c r="Q30" s="80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</row>
    <row r="31" spans="1:77" ht="26.25" thickBot="1">
      <c r="A31" s="77"/>
      <c r="B31" s="308" t="s">
        <v>46</v>
      </c>
      <c r="C31" s="624" t="s">
        <v>85</v>
      </c>
      <c r="D31" s="625"/>
      <c r="E31" s="625"/>
      <c r="F31" s="625"/>
      <c r="G31" s="420" t="s">
        <v>94</v>
      </c>
      <c r="H31" s="80"/>
      <c r="I31" s="324"/>
      <c r="J31" s="80"/>
      <c r="K31" s="443" t="s">
        <v>17</v>
      </c>
      <c r="L31" s="609"/>
      <c r="M31" s="333" t="s">
        <v>82</v>
      </c>
      <c r="N31" s="611"/>
      <c r="O31" s="80"/>
      <c r="P31" s="80"/>
      <c r="Q31" s="80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</row>
    <row r="32" spans="1:77">
      <c r="A32" s="77"/>
      <c r="B32" s="250"/>
      <c r="C32" s="615"/>
      <c r="D32" s="616"/>
      <c r="E32" s="616"/>
      <c r="F32" s="617"/>
      <c r="G32" s="449"/>
      <c r="H32" s="80"/>
      <c r="I32" s="99"/>
      <c r="J32" s="80"/>
      <c r="K32" s="930">
        <f>I32*$M$1</f>
        <v>0</v>
      </c>
      <c r="L32" s="232"/>
      <c r="M32" s="930">
        <f t="shared" ref="M32:M38" si="3">I32-K32</f>
        <v>0</v>
      </c>
      <c r="N32" s="232"/>
      <c r="O32" s="80"/>
      <c r="P32" s="80"/>
      <c r="Q32" s="80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</row>
    <row r="33" spans="1:77">
      <c r="A33" s="77"/>
      <c r="B33" s="301"/>
      <c r="C33" s="602"/>
      <c r="D33" s="603"/>
      <c r="E33" s="603"/>
      <c r="F33" s="604"/>
      <c r="G33" s="426"/>
      <c r="H33" s="80"/>
      <c r="I33" s="326"/>
      <c r="J33" s="80"/>
      <c r="K33" s="931">
        <f t="shared" ref="K33:K38" si="4">I33*$M$1</f>
        <v>0</v>
      </c>
      <c r="L33" s="928"/>
      <c r="M33" s="931">
        <f t="shared" si="3"/>
        <v>0</v>
      </c>
      <c r="N33" s="928"/>
      <c r="O33" s="80"/>
      <c r="P33" s="80"/>
      <c r="Q33" s="80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</row>
    <row r="34" spans="1:77">
      <c r="A34" s="77"/>
      <c r="B34" s="301"/>
      <c r="C34" s="602"/>
      <c r="D34" s="603"/>
      <c r="E34" s="603"/>
      <c r="F34" s="604"/>
      <c r="G34" s="426"/>
      <c r="H34" s="80"/>
      <c r="I34" s="326"/>
      <c r="J34" s="80"/>
      <c r="K34" s="931">
        <f t="shared" si="4"/>
        <v>0</v>
      </c>
      <c r="L34" s="928"/>
      <c r="M34" s="931">
        <f t="shared" si="3"/>
        <v>0</v>
      </c>
      <c r="N34" s="928"/>
      <c r="O34" s="80"/>
      <c r="P34" s="80"/>
      <c r="Q34" s="80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</row>
    <row r="35" spans="1:77">
      <c r="A35" s="77"/>
      <c r="B35" s="301"/>
      <c r="C35" s="602"/>
      <c r="D35" s="603"/>
      <c r="E35" s="603"/>
      <c r="F35" s="604"/>
      <c r="G35" s="426"/>
      <c r="H35" s="80"/>
      <c r="I35" s="326"/>
      <c r="J35" s="80"/>
      <c r="K35" s="931">
        <f t="shared" si="4"/>
        <v>0</v>
      </c>
      <c r="L35" s="928"/>
      <c r="M35" s="931">
        <f t="shared" si="3"/>
        <v>0</v>
      </c>
      <c r="N35" s="928"/>
      <c r="O35" s="80"/>
      <c r="P35" s="80"/>
      <c r="Q35" s="80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</row>
    <row r="36" spans="1:77">
      <c r="A36" s="77"/>
      <c r="B36" s="301"/>
      <c r="C36" s="602"/>
      <c r="D36" s="603"/>
      <c r="E36" s="603"/>
      <c r="F36" s="604"/>
      <c r="G36" s="426"/>
      <c r="H36" s="80"/>
      <c r="I36" s="326"/>
      <c r="J36" s="80"/>
      <c r="K36" s="931">
        <f t="shared" si="4"/>
        <v>0</v>
      </c>
      <c r="L36" s="928"/>
      <c r="M36" s="931">
        <f t="shared" si="3"/>
        <v>0</v>
      </c>
      <c r="N36" s="928"/>
      <c r="O36" s="80"/>
      <c r="P36" s="80"/>
      <c r="Q36" s="80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</row>
    <row r="37" spans="1:77">
      <c r="A37" s="77"/>
      <c r="B37" s="301"/>
      <c r="C37" s="602"/>
      <c r="D37" s="603"/>
      <c r="E37" s="603"/>
      <c r="F37" s="604"/>
      <c r="G37" s="426"/>
      <c r="H37" s="80"/>
      <c r="I37" s="326"/>
      <c r="J37" s="80"/>
      <c r="K37" s="931">
        <f t="shared" si="4"/>
        <v>0</v>
      </c>
      <c r="L37" s="928"/>
      <c r="M37" s="931">
        <f t="shared" si="3"/>
        <v>0</v>
      </c>
      <c r="N37" s="928"/>
      <c r="O37" s="80"/>
      <c r="P37" s="80"/>
      <c r="Q37" s="80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</row>
    <row r="38" spans="1:77" ht="13.5" thickBot="1">
      <c r="A38" s="77"/>
      <c r="B38" s="318"/>
      <c r="C38" s="612"/>
      <c r="D38" s="613"/>
      <c r="E38" s="613"/>
      <c r="F38" s="614"/>
      <c r="G38" s="427"/>
      <c r="H38" s="80"/>
      <c r="I38" s="344"/>
      <c r="J38" s="80"/>
      <c r="K38" s="930">
        <f t="shared" si="4"/>
        <v>0</v>
      </c>
      <c r="L38" s="232"/>
      <c r="M38" s="930">
        <f t="shared" si="3"/>
        <v>0</v>
      </c>
      <c r="N38" s="232"/>
      <c r="O38" s="80"/>
      <c r="P38" s="80"/>
      <c r="Q38" s="80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</row>
    <row r="39" spans="1:77" ht="13.5" thickBot="1">
      <c r="A39" s="77"/>
      <c r="B39" s="82"/>
      <c r="C39" s="82"/>
      <c r="D39" s="82"/>
      <c r="E39" s="82"/>
      <c r="F39" s="82"/>
      <c r="G39" s="328" t="s">
        <v>0</v>
      </c>
      <c r="H39" s="80"/>
      <c r="I39" s="447">
        <f>SUM(I32:I38)</f>
        <v>0</v>
      </c>
      <c r="J39" s="80"/>
      <c r="K39" s="428">
        <f>SUM(K32:K38)</f>
        <v>0</v>
      </c>
      <c r="L39" s="430"/>
      <c r="M39" s="428">
        <f>SUM(M32:M38)</f>
        <v>0</v>
      </c>
      <c r="N39" s="430"/>
      <c r="O39" s="80"/>
      <c r="P39" s="80"/>
      <c r="Q39" s="80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</row>
    <row r="40" spans="1:77" ht="13.5" thickBot="1">
      <c r="A40" s="77"/>
      <c r="B40" s="80"/>
      <c r="C40" s="80"/>
      <c r="D40" s="80"/>
      <c r="E40" s="80"/>
      <c r="F40" s="80"/>
      <c r="G40" s="1"/>
      <c r="H40" s="80"/>
      <c r="I40" s="1"/>
      <c r="J40" s="80"/>
      <c r="K40" s="80"/>
      <c r="L40" s="80"/>
      <c r="M40" s="80"/>
      <c r="N40" s="80"/>
      <c r="O40" s="80"/>
      <c r="P40" s="80"/>
      <c r="Q40" s="80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</row>
    <row r="41" spans="1:77" ht="13.5" thickBot="1">
      <c r="A41" s="77"/>
      <c r="B41" s="327" t="s">
        <v>88</v>
      </c>
      <c r="C41" s="605" t="s">
        <v>15</v>
      </c>
      <c r="D41" s="606"/>
      <c r="E41" s="606"/>
      <c r="F41" s="606"/>
      <c r="G41" s="607"/>
      <c r="H41" s="80"/>
      <c r="I41" s="305" t="s">
        <v>0</v>
      </c>
      <c r="J41" s="80"/>
      <c r="K41" s="323" t="s">
        <v>4</v>
      </c>
      <c r="L41" s="608" t="s">
        <v>80</v>
      </c>
      <c r="M41" s="323" t="s">
        <v>81</v>
      </c>
      <c r="N41" s="610" t="s">
        <v>83</v>
      </c>
      <c r="O41" s="80"/>
      <c r="P41" s="80"/>
      <c r="Q41" s="80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</row>
    <row r="42" spans="1:77" ht="26.25" thickBot="1">
      <c r="A42" s="77"/>
      <c r="B42" s="308" t="s">
        <v>46</v>
      </c>
      <c r="C42" s="636" t="s">
        <v>95</v>
      </c>
      <c r="D42" s="637"/>
      <c r="E42" s="637"/>
      <c r="F42" s="638"/>
      <c r="G42" s="446" t="s">
        <v>84</v>
      </c>
      <c r="H42" s="80"/>
      <c r="I42" s="324"/>
      <c r="J42" s="80"/>
      <c r="K42" s="443" t="s">
        <v>17</v>
      </c>
      <c r="L42" s="609"/>
      <c r="M42" s="333" t="s">
        <v>82</v>
      </c>
      <c r="N42" s="611"/>
      <c r="O42" s="80"/>
      <c r="P42" s="80"/>
      <c r="Q42" s="80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</row>
    <row r="43" spans="1:77">
      <c r="A43" s="77"/>
      <c r="B43" s="250"/>
      <c r="C43" s="602"/>
      <c r="D43" s="603"/>
      <c r="E43" s="603"/>
      <c r="F43" s="604"/>
      <c r="G43" s="425"/>
      <c r="H43" s="80"/>
      <c r="I43" s="228"/>
      <c r="J43" s="80"/>
      <c r="K43" s="929">
        <f t="shared" ref="K43:K50" si="5">I43*$M$1</f>
        <v>0</v>
      </c>
      <c r="L43" s="232"/>
      <c r="M43" s="929">
        <f t="shared" ref="M43:M50" si="6">I43-K43</f>
        <v>0</v>
      </c>
      <c r="N43" s="232"/>
      <c r="O43" s="80"/>
      <c r="P43" s="80"/>
      <c r="Q43" s="80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</row>
    <row r="44" spans="1:77">
      <c r="A44" s="77"/>
      <c r="B44" s="301"/>
      <c r="C44" s="602"/>
      <c r="D44" s="603"/>
      <c r="E44" s="603"/>
      <c r="F44" s="604"/>
      <c r="G44" s="425"/>
      <c r="H44" s="80"/>
      <c r="I44" s="343"/>
      <c r="J44" s="80"/>
      <c r="K44" s="927">
        <f t="shared" si="5"/>
        <v>0</v>
      </c>
      <c r="L44" s="928"/>
      <c r="M44" s="927">
        <f t="shared" si="6"/>
        <v>0</v>
      </c>
      <c r="N44" s="928"/>
      <c r="O44" s="80"/>
      <c r="P44" s="80"/>
      <c r="Q44" s="80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</row>
    <row r="45" spans="1:77">
      <c r="A45" s="77"/>
      <c r="B45" s="301"/>
      <c r="C45" s="602"/>
      <c r="D45" s="603"/>
      <c r="E45" s="603"/>
      <c r="F45" s="604"/>
      <c r="G45" s="425"/>
      <c r="H45" s="80"/>
      <c r="I45" s="343"/>
      <c r="J45" s="80"/>
      <c r="K45" s="927">
        <f t="shared" si="5"/>
        <v>0</v>
      </c>
      <c r="L45" s="928"/>
      <c r="M45" s="927">
        <f t="shared" si="6"/>
        <v>0</v>
      </c>
      <c r="N45" s="928"/>
      <c r="O45" s="80"/>
      <c r="P45" s="80"/>
      <c r="Q45" s="80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</row>
    <row r="46" spans="1:77">
      <c r="A46" s="77"/>
      <c r="B46" s="301"/>
      <c r="C46" s="602"/>
      <c r="D46" s="603"/>
      <c r="E46" s="603"/>
      <c r="F46" s="604"/>
      <c r="G46" s="425"/>
      <c r="H46" s="80"/>
      <c r="I46" s="343">
        <v>0</v>
      </c>
      <c r="J46" s="80"/>
      <c r="K46" s="927">
        <f t="shared" si="5"/>
        <v>0</v>
      </c>
      <c r="L46" s="928"/>
      <c r="M46" s="927">
        <f t="shared" si="6"/>
        <v>0</v>
      </c>
      <c r="N46" s="928"/>
      <c r="O46" s="80"/>
      <c r="P46" s="80"/>
      <c r="Q46" s="80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</row>
    <row r="47" spans="1:77">
      <c r="A47" s="77"/>
      <c r="B47" s="301"/>
      <c r="C47" s="602"/>
      <c r="D47" s="603"/>
      <c r="E47" s="603"/>
      <c r="F47" s="604"/>
      <c r="G47" s="425"/>
      <c r="H47" s="80"/>
      <c r="I47" s="343"/>
      <c r="J47" s="80"/>
      <c r="K47" s="927">
        <f t="shared" si="5"/>
        <v>0</v>
      </c>
      <c r="L47" s="928"/>
      <c r="M47" s="927">
        <f t="shared" si="6"/>
        <v>0</v>
      </c>
      <c r="N47" s="928"/>
      <c r="O47" s="80"/>
      <c r="P47" s="80"/>
      <c r="Q47" s="80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</row>
    <row r="48" spans="1:77">
      <c r="A48" s="77"/>
      <c r="B48" s="301"/>
      <c r="C48" s="602"/>
      <c r="D48" s="603"/>
      <c r="E48" s="603"/>
      <c r="F48" s="604"/>
      <c r="G48" s="425"/>
      <c r="H48" s="80"/>
      <c r="I48" s="343"/>
      <c r="J48" s="80"/>
      <c r="K48" s="927">
        <f t="shared" si="5"/>
        <v>0</v>
      </c>
      <c r="L48" s="928"/>
      <c r="M48" s="927">
        <f t="shared" si="6"/>
        <v>0</v>
      </c>
      <c r="N48" s="928"/>
      <c r="O48" s="80"/>
      <c r="P48" s="80"/>
      <c r="Q48" s="80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</row>
    <row r="49" spans="1:77">
      <c r="A49" s="77"/>
      <c r="B49" s="301"/>
      <c r="C49" s="602"/>
      <c r="D49" s="603"/>
      <c r="E49" s="603"/>
      <c r="F49" s="604"/>
      <c r="G49" s="425"/>
      <c r="H49" s="80"/>
      <c r="I49" s="343"/>
      <c r="J49" s="80"/>
      <c r="K49" s="927">
        <f t="shared" si="5"/>
        <v>0</v>
      </c>
      <c r="L49" s="928"/>
      <c r="M49" s="927">
        <f t="shared" si="6"/>
        <v>0</v>
      </c>
      <c r="N49" s="928"/>
      <c r="O49" s="80"/>
      <c r="P49" s="80"/>
      <c r="Q49" s="80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</row>
    <row r="50" spans="1:77" ht="13.5" thickBot="1">
      <c r="A50" s="77"/>
      <c r="B50" s="251"/>
      <c r="C50" s="599"/>
      <c r="D50" s="600"/>
      <c r="E50" s="600"/>
      <c r="F50" s="601"/>
      <c r="G50" s="440"/>
      <c r="H50" s="80"/>
      <c r="I50" s="230"/>
      <c r="J50" s="80"/>
      <c r="K50" s="929">
        <f t="shared" si="5"/>
        <v>0</v>
      </c>
      <c r="L50" s="232"/>
      <c r="M50" s="929">
        <f t="shared" si="6"/>
        <v>0</v>
      </c>
      <c r="N50" s="232"/>
      <c r="O50" s="80"/>
      <c r="P50" s="80"/>
      <c r="Q50" s="80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</row>
    <row r="51" spans="1:77" ht="13.5" customHeight="1" thickBot="1">
      <c r="A51" s="77"/>
      <c r="B51" s="80"/>
      <c r="C51" s="80"/>
      <c r="D51" s="80"/>
      <c r="E51" s="80"/>
      <c r="F51" s="80"/>
      <c r="G51" s="2" t="s">
        <v>0</v>
      </c>
      <c r="H51" s="80"/>
      <c r="I51" s="447">
        <f>SUM(I43:I50)</f>
        <v>0</v>
      </c>
      <c r="J51" s="80"/>
      <c r="K51" s="447">
        <f>SUM(K43:K50)</f>
        <v>0</v>
      </c>
      <c r="L51" s="430"/>
      <c r="M51" s="447">
        <f>SUM(M43:M50)</f>
        <v>0</v>
      </c>
      <c r="N51" s="430"/>
      <c r="O51" s="80"/>
      <c r="P51" s="80"/>
      <c r="Q51" s="80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</row>
    <row r="52" spans="1:77" ht="13.5" thickBot="1">
      <c r="A52" s="77"/>
      <c r="B52" s="80"/>
      <c r="C52" s="80"/>
      <c r="D52" s="80"/>
      <c r="E52" s="80"/>
      <c r="F52" s="80"/>
      <c r="G52" s="1"/>
      <c r="H52" s="80"/>
      <c r="I52" s="1"/>
      <c r="J52" s="80"/>
      <c r="K52" s="80"/>
      <c r="L52" s="80"/>
      <c r="M52" s="80"/>
      <c r="N52" s="80"/>
      <c r="O52" s="80"/>
      <c r="P52" s="80"/>
      <c r="Q52" s="80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</row>
    <row r="53" spans="1:77" ht="13.5" thickBot="1">
      <c r="A53" s="77"/>
      <c r="B53" s="596" t="s">
        <v>78</v>
      </c>
      <c r="C53" s="597"/>
      <c r="D53" s="596" t="s">
        <v>91</v>
      </c>
      <c r="E53" s="598"/>
      <c r="F53" s="597"/>
      <c r="G53" s="323" t="s">
        <v>92</v>
      </c>
      <c r="H53" s="81"/>
      <c r="I53" s="923">
        <f>I51+I39+I28+I18</f>
        <v>0</v>
      </c>
      <c r="J53" s="81"/>
      <c r="K53" s="323" t="s">
        <v>43</v>
      </c>
      <c r="L53" s="329"/>
      <c r="M53" s="323" t="s">
        <v>43</v>
      </c>
      <c r="N53" s="80"/>
      <c r="O53" s="80"/>
      <c r="P53" s="80"/>
      <c r="Q53" s="80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</row>
    <row r="54" spans="1:77" ht="26.25" thickBot="1">
      <c r="A54" s="77"/>
      <c r="B54" s="918" t="str">
        <f>F5</f>
        <v>Votre nom complet</v>
      </c>
      <c r="C54" s="919"/>
      <c r="D54" s="920"/>
      <c r="E54" s="921"/>
      <c r="F54" s="922"/>
      <c r="G54" s="83" t="s">
        <v>100</v>
      </c>
      <c r="H54" s="81"/>
      <c r="I54" s="924"/>
      <c r="J54" s="81"/>
      <c r="K54" s="925">
        <f>K51+K39+K28+K18</f>
        <v>0</v>
      </c>
      <c r="L54" s="926"/>
      <c r="M54" s="925">
        <f>M51+M39+M28+M18</f>
        <v>0</v>
      </c>
      <c r="N54" s="80"/>
      <c r="O54" s="80"/>
      <c r="P54" s="80"/>
      <c r="Q54" s="80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</row>
    <row r="55" spans="1:77">
      <c r="A55" s="77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</row>
    <row r="56" spans="1:77" ht="15.75">
      <c r="A56" s="77"/>
      <c r="B56" s="84" t="s">
        <v>96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</row>
    <row r="57" spans="1:77">
      <c r="A57" s="77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</row>
    <row r="58" spans="1:77">
      <c r="A58" s="77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</row>
    <row r="59" spans="1:77">
      <c r="A59" s="77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</row>
    <row r="60" spans="1:77">
      <c r="A60" s="77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</row>
    <row r="61" spans="1:77">
      <c r="A61" s="77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</row>
    <row r="62" spans="1:77">
      <c r="A62" s="77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</row>
    <row r="63" spans="1:77">
      <c r="A63" s="77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</row>
    <row r="64" spans="1:77">
      <c r="A64" s="77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</row>
    <row r="65" spans="1:77">
      <c r="A65" s="77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</row>
    <row r="66" spans="1:77">
      <c r="A66" s="77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</row>
    <row r="67" spans="1:77">
      <c r="A67" s="77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</row>
    <row r="68" spans="1:77">
      <c r="A68" s="77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</row>
    <row r="69" spans="1:77">
      <c r="A69" s="77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</row>
    <row r="70" spans="1:77">
      <c r="A70" s="77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</row>
    <row r="71" spans="1:77">
      <c r="A71" s="77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</row>
    <row r="72" spans="1:77">
      <c r="A72" s="77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</row>
    <row r="73" spans="1:77">
      <c r="A73" s="77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</row>
    <row r="74" spans="1:77">
      <c r="A74" s="77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</row>
    <row r="75" spans="1:77">
      <c r="A75" s="77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</row>
    <row r="76" spans="1:77">
      <c r="A76" s="77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</row>
    <row r="77" spans="1:77">
      <c r="A77" s="77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</row>
    <row r="78" spans="1:77">
      <c r="A78" s="77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</row>
    <row r="79" spans="1:77">
      <c r="A79" s="77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</row>
    <row r="80" spans="1:77">
      <c r="A80" s="77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</row>
    <row r="81" spans="1:77">
      <c r="A81" s="77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</row>
    <row r="82" spans="1:77">
      <c r="A82" s="77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</row>
    <row r="83" spans="1:77">
      <c r="A83" s="77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</row>
    <row r="84" spans="1:77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</row>
    <row r="85" spans="1:77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</row>
    <row r="86" spans="1:77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</row>
    <row r="87" spans="1:77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</row>
    <row r="88" spans="1:77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</row>
    <row r="89" spans="1:77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</row>
    <row r="90" spans="1:77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</row>
    <row r="91" spans="1:77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</row>
    <row r="92" spans="1:77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</row>
    <row r="93" spans="1:77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</row>
    <row r="94" spans="1:77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</row>
    <row r="95" spans="1:77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</row>
    <row r="96" spans="1:77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</row>
    <row r="97" spans="1:77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</row>
    <row r="98" spans="1:77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</row>
    <row r="99" spans="1:77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</row>
    <row r="100" spans="1:77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</row>
    <row r="101" spans="1:77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</row>
    <row r="102" spans="1:77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</row>
    <row r="103" spans="1:77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</row>
    <row r="104" spans="1:77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</row>
    <row r="105" spans="1:77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</row>
    <row r="106" spans="1:77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</row>
    <row r="107" spans="1:77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</row>
    <row r="108" spans="1:77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</row>
    <row r="109" spans="1:77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</row>
    <row r="110" spans="1:77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</row>
    <row r="111" spans="1:77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</row>
    <row r="112" spans="1:77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</row>
    <row r="113" spans="1:77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</row>
    <row r="114" spans="1:77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</row>
    <row r="115" spans="1:77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</row>
    <row r="116" spans="1:77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</row>
    <row r="117" spans="1:77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</row>
    <row r="118" spans="1:77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</row>
    <row r="119" spans="1:77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</row>
    <row r="120" spans="1:77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</row>
    <row r="121" spans="1:77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</row>
    <row r="122" spans="1:77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</row>
    <row r="123" spans="1:77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</row>
    <row r="124" spans="1:77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</row>
    <row r="125" spans="1:77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</row>
    <row r="126" spans="1:77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</row>
    <row r="127" spans="1:77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</row>
    <row r="128" spans="1:77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</row>
    <row r="129" spans="1:77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</row>
    <row r="130" spans="1:77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</row>
    <row r="131" spans="1:77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</row>
    <row r="132" spans="1:77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</row>
    <row r="133" spans="1:77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</row>
    <row r="134" spans="1:77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</row>
    <row r="135" spans="1:77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</row>
    <row r="136" spans="1:77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</row>
    <row r="137" spans="1:77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</row>
    <row r="138" spans="1:77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</row>
    <row r="139" spans="1:77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</row>
    <row r="140" spans="1:77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</row>
    <row r="141" spans="1:77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</row>
    <row r="142" spans="1:77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</row>
    <row r="143" spans="1:77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</row>
    <row r="144" spans="1:77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</row>
    <row r="145" spans="1:77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</row>
    <row r="146" spans="1:77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</row>
    <row r="147" spans="1:77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</row>
    <row r="148" spans="1:77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</row>
    <row r="149" spans="1:77"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</row>
    <row r="150" spans="1:77"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</row>
    <row r="151" spans="1:77"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</row>
    <row r="152" spans="1:77"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</row>
    <row r="153" spans="1:77"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</row>
    <row r="154" spans="1:77"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</row>
    <row r="155" spans="1:77"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</row>
    <row r="156" spans="1:77"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</row>
    <row r="157" spans="1:77"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</row>
    <row r="158" spans="1:77"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</row>
    <row r="159" spans="1:77"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</row>
    <row r="160" spans="1:77"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</row>
    <row r="161" spans="2:77"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</row>
    <row r="162" spans="2:77"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</row>
    <row r="163" spans="2:77"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</row>
    <row r="164" spans="2:77"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</row>
    <row r="165" spans="2:77"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</row>
    <row r="166" spans="2:77"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</row>
    <row r="167" spans="2:77"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</row>
    <row r="168" spans="2:77"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</row>
    <row r="169" spans="2:77"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</row>
    <row r="170" spans="2:77"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</row>
    <row r="171" spans="2:77"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</row>
    <row r="172" spans="2:77"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</row>
    <row r="173" spans="2:77"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</row>
    <row r="174" spans="2:77"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</row>
    <row r="175" spans="2:77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</row>
    <row r="176" spans="2:77"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</row>
    <row r="177" spans="2:77"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</row>
    <row r="178" spans="2:77"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</row>
    <row r="179" spans="2:77"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</row>
    <row r="180" spans="2:77"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</row>
    <row r="181" spans="2:77"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</row>
    <row r="182" spans="2:77"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</row>
    <row r="183" spans="2:77"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</row>
    <row r="184" spans="2:77"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</row>
    <row r="185" spans="2:77">
      <c r="Q185" s="77"/>
      <c r="R185" s="77"/>
      <c r="S185" s="77"/>
      <c r="T185" s="77"/>
      <c r="U185" s="77"/>
    </row>
  </sheetData>
  <sheetProtection algorithmName="SHA-512" hashValue="TO3jxZNBCA0C6gLzm+SMClO/lN5pnqGlvCKtLCeUMWbgH6aPPuHLWUkP59MAPdnNhTbUpXtbC8+ieEY9Qu51dw==" saltValue="hUEjwVq9sAm23iKH1LO29A==" spinCount="100000" sheet="1" insertRows="0" selectLockedCells="1"/>
  <mergeCells count="54">
    <mergeCell ref="C46:F46"/>
    <mergeCell ref="C47:F47"/>
    <mergeCell ref="C48:F48"/>
    <mergeCell ref="C10:F10"/>
    <mergeCell ref="C11:F11"/>
    <mergeCell ref="C12:F12"/>
    <mergeCell ref="C42:F42"/>
    <mergeCell ref="C43:F43"/>
    <mergeCell ref="C44:F44"/>
    <mergeCell ref="C45:F45"/>
    <mergeCell ref="C21:G21"/>
    <mergeCell ref="C23:G23"/>
    <mergeCell ref="C24:G24"/>
    <mergeCell ref="C25:G25"/>
    <mergeCell ref="K4:L4"/>
    <mergeCell ref="K5:L5"/>
    <mergeCell ref="C22:G22"/>
    <mergeCell ref="F4:I4"/>
    <mergeCell ref="F5:I5"/>
    <mergeCell ref="C4:E5"/>
    <mergeCell ref="C15:F15"/>
    <mergeCell ref="C7:F7"/>
    <mergeCell ref="C8:F8"/>
    <mergeCell ref="C16:F16"/>
    <mergeCell ref="C17:F17"/>
    <mergeCell ref="L7:L8"/>
    <mergeCell ref="K6:M6"/>
    <mergeCell ref="C9:F9"/>
    <mergeCell ref="C13:F13"/>
    <mergeCell ref="C14:F14"/>
    <mergeCell ref="L21:L22"/>
    <mergeCell ref="C26:G26"/>
    <mergeCell ref="C27:G27"/>
    <mergeCell ref="C30:G30"/>
    <mergeCell ref="L30:L31"/>
    <mergeCell ref="C31:F31"/>
    <mergeCell ref="N30:N31"/>
    <mergeCell ref="C37:F37"/>
    <mergeCell ref="C38:F38"/>
    <mergeCell ref="C41:G41"/>
    <mergeCell ref="L41:L42"/>
    <mergeCell ref="N41:N42"/>
    <mergeCell ref="C32:F32"/>
    <mergeCell ref="C33:F33"/>
    <mergeCell ref="C34:F34"/>
    <mergeCell ref="C35:F35"/>
    <mergeCell ref="C36:F36"/>
    <mergeCell ref="C49:F49"/>
    <mergeCell ref="C50:F50"/>
    <mergeCell ref="B53:C53"/>
    <mergeCell ref="D53:F53"/>
    <mergeCell ref="I53:I54"/>
    <mergeCell ref="B54:C54"/>
    <mergeCell ref="D54:F54"/>
  </mergeCells>
  <printOptions horizontalCentered="1" verticalCentered="1"/>
  <pageMargins left="0" right="0" top="0" bottom="0" header="0" footer="0"/>
  <pageSetup scale="74" orientation="landscape" r:id="rId1"/>
  <headerFooter>
    <oddFooter>&amp;Z&amp;F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9E3A-307F-4DA9-8959-1A11CEFD9F43}">
  <sheetPr>
    <tabColor theme="1"/>
    <pageSetUpPr fitToPage="1"/>
  </sheetPr>
  <dimension ref="A1:BU384"/>
  <sheetViews>
    <sheetView showZeros="0" topLeftCell="A4" workbookViewId="0">
      <selection activeCell="B9" sqref="B9"/>
    </sheetView>
  </sheetViews>
  <sheetFormatPr baseColWidth="10" defaultColWidth="14.85546875" defaultRowHeight="12.75" outlineLevelRow="1"/>
  <cols>
    <col min="1" max="1" width="4.140625" style="1" customWidth="1"/>
    <col min="2" max="2" width="16.5703125" style="1" customWidth="1"/>
    <col min="3" max="3" width="15.5703125" style="1" customWidth="1"/>
    <col min="4" max="4" width="14.140625" style="1" customWidth="1"/>
    <col min="5" max="5" width="12.5703125" style="1" customWidth="1"/>
    <col min="6" max="6" width="18.7109375" style="1" customWidth="1"/>
    <col min="7" max="7" width="16.140625" style="1" customWidth="1"/>
    <col min="8" max="8" width="1.28515625" style="1" customWidth="1"/>
    <col min="9" max="9" width="18.42578125" style="1" customWidth="1"/>
    <col min="10" max="10" width="5.28515625" style="1" customWidth="1"/>
    <col min="11" max="11" width="18.7109375" style="1" customWidth="1"/>
    <col min="12" max="12" width="13.42578125" style="1" customWidth="1"/>
    <col min="13" max="13" width="14.140625" style="1" customWidth="1"/>
    <col min="14" max="14" width="13.5703125" style="1" customWidth="1"/>
    <col min="15" max="15" width="12.5703125" style="1" customWidth="1"/>
    <col min="16" max="16" width="10.28515625" style="1" customWidth="1"/>
    <col min="17" max="17" width="12.28515625" style="1" customWidth="1"/>
    <col min="18" max="19" width="14.85546875" style="1"/>
    <col min="20" max="20" width="3.85546875" style="1" customWidth="1"/>
    <col min="21" max="16384" width="14.85546875" style="1"/>
  </cols>
  <sheetData>
    <row r="1" spans="1:73" hidden="1" outlineLevel="1">
      <c r="M1" s="6">
        <v>0.61538461538461542</v>
      </c>
      <c r="N1" s="7">
        <v>0.5</v>
      </c>
      <c r="O1" s="96">
        <f>13/113</f>
        <v>0.11504424778761062</v>
      </c>
    </row>
    <row r="2" spans="1:73" hidden="1" outlineLevel="1">
      <c r="M2" s="645" t="s">
        <v>19</v>
      </c>
      <c r="N2" s="645"/>
      <c r="O2" s="97" t="s">
        <v>47</v>
      </c>
    </row>
    <row r="3" spans="1:73" ht="13.5" hidden="1" outlineLevel="1" thickBot="1"/>
    <row r="4" spans="1:73" ht="14.25" customHeight="1" collapsed="1" thickBot="1">
      <c r="A4" s="80"/>
      <c r="B4" s="17"/>
      <c r="C4" s="953" t="s">
        <v>251</v>
      </c>
      <c r="D4" s="954"/>
      <c r="E4" s="955"/>
      <c r="F4" s="901" t="s">
        <v>75</v>
      </c>
      <c r="G4" s="942"/>
      <c r="H4" s="942"/>
      <c r="I4" s="902"/>
      <c r="J4" s="78"/>
      <c r="K4" s="947" t="s">
        <v>62</v>
      </c>
      <c r="L4" s="948"/>
      <c r="M4" s="949"/>
      <c r="N4" s="903" t="s">
        <v>20</v>
      </c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</row>
    <row r="5" spans="1:73" ht="38.25" customHeight="1" thickBot="1">
      <c r="A5" s="80"/>
      <c r="B5" s="17"/>
      <c r="C5" s="956"/>
      <c r="D5" s="957"/>
      <c r="E5" s="958"/>
      <c r="F5" s="950" t="str">
        <f>'FDT - Garage - Chantier'!G2</f>
        <v>Votre nom complet</v>
      </c>
      <c r="G5" s="951"/>
      <c r="H5" s="951"/>
      <c r="I5" s="952"/>
      <c r="J5" s="87"/>
      <c r="K5" s="654">
        <f>LOOKUP(N5,Period!A3:A55,Period!C3:C55)</f>
        <v>45654</v>
      </c>
      <c r="L5" s="655"/>
      <c r="M5" s="656"/>
      <c r="N5" s="57">
        <f>'FDT - Garage - Chantier'!P2</f>
        <v>1</v>
      </c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</row>
    <row r="6" spans="1:73" ht="13.5" thickBot="1">
      <c r="A6" s="80"/>
      <c r="B6" s="80"/>
      <c r="C6" s="80"/>
      <c r="D6" s="80"/>
      <c r="E6" s="80"/>
      <c r="F6" s="80"/>
      <c r="H6" s="80"/>
      <c r="I6" s="330">
        <v>40</v>
      </c>
      <c r="J6" s="80"/>
      <c r="K6" s="901" t="s">
        <v>74</v>
      </c>
      <c r="L6" s="942"/>
      <c r="M6" s="942"/>
      <c r="N6" s="902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</row>
    <row r="7" spans="1:73" ht="26.25" customHeight="1" thickBot="1">
      <c r="A7" s="80"/>
      <c r="B7" s="305" t="s">
        <v>1</v>
      </c>
      <c r="C7" s="630" t="s">
        <v>182</v>
      </c>
      <c r="D7" s="631"/>
      <c r="E7" s="631"/>
      <c r="F7" s="632"/>
      <c r="G7" s="306" t="s">
        <v>3</v>
      </c>
      <c r="H7" s="80"/>
      <c r="I7" s="307" t="s">
        <v>98</v>
      </c>
      <c r="J7" s="80"/>
      <c r="K7" s="305" t="s">
        <v>4</v>
      </c>
      <c r="L7" s="305" t="s">
        <v>4</v>
      </c>
      <c r="M7" s="608" t="s">
        <v>80</v>
      </c>
      <c r="N7" s="305" t="s">
        <v>81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</row>
    <row r="8" spans="1:73" ht="36" customHeight="1" thickBot="1">
      <c r="A8" s="80"/>
      <c r="B8" s="308" t="s">
        <v>46</v>
      </c>
      <c r="C8" s="649" t="s">
        <v>178</v>
      </c>
      <c r="D8" s="650"/>
      <c r="E8" s="650"/>
      <c r="F8" s="651"/>
      <c r="G8" s="309">
        <v>0.64</v>
      </c>
      <c r="H8" s="80"/>
      <c r="I8" s="310"/>
      <c r="J8" s="80"/>
      <c r="K8" s="445">
        <f>13/113</f>
        <v>0.11504424778761062</v>
      </c>
      <c r="L8" s="442" t="str">
        <f>C87</f>
        <v>de taxes, les CTI à 100% ainsi que la portion restituée des CTI. Les restrictions seront éliminées progressivement en réduisant les taux. Ces taux sont les suivants :</v>
      </c>
      <c r="M8" s="609"/>
      <c r="N8" s="83" t="s">
        <v>82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</row>
    <row r="9" spans="1:73" ht="15" customHeight="1">
      <c r="A9" s="80"/>
      <c r="B9" s="301"/>
      <c r="C9" s="642"/>
      <c r="D9" s="643"/>
      <c r="E9" s="643"/>
      <c r="F9" s="644"/>
      <c r="G9" s="49"/>
      <c r="H9" s="80"/>
      <c r="I9" s="931">
        <f t="shared" ref="I9:I29" si="0">+IF(G9-$I$6&gt;0,(G9-$I$6)*$G$8,0)</f>
        <v>0</v>
      </c>
      <c r="J9" s="80"/>
      <c r="K9" s="931">
        <f t="shared" ref="K9:K31" si="1">ROUND(I9*$O$1,2)</f>
        <v>0</v>
      </c>
      <c r="L9" s="967"/>
      <c r="M9" s="969"/>
      <c r="N9" s="931">
        <f t="shared" ref="N9:N31" si="2">I9-(K9+L9)</f>
        <v>0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</row>
    <row r="10" spans="1:73" ht="15" customHeight="1">
      <c r="A10" s="80"/>
      <c r="B10" s="301"/>
      <c r="C10" s="639"/>
      <c r="D10" s="640"/>
      <c r="E10" s="640"/>
      <c r="F10" s="641"/>
      <c r="G10" s="49"/>
      <c r="H10" s="80"/>
      <c r="I10" s="931">
        <f t="shared" si="0"/>
        <v>0</v>
      </c>
      <c r="J10" s="80"/>
      <c r="K10" s="931">
        <f t="shared" si="1"/>
        <v>0</v>
      </c>
      <c r="L10" s="967"/>
      <c r="M10" s="970"/>
      <c r="N10" s="931">
        <f t="shared" si="2"/>
        <v>0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</row>
    <row r="11" spans="1:73" ht="15" customHeight="1">
      <c r="A11" s="80"/>
      <c r="B11" s="301"/>
      <c r="C11" s="639"/>
      <c r="D11" s="640"/>
      <c r="E11" s="640"/>
      <c r="F11" s="641"/>
      <c r="G11" s="49"/>
      <c r="H11" s="80"/>
      <c r="I11" s="931">
        <f t="shared" si="0"/>
        <v>0</v>
      </c>
      <c r="J11" s="80"/>
      <c r="K11" s="931">
        <f t="shared" si="1"/>
        <v>0</v>
      </c>
      <c r="L11" s="967"/>
      <c r="M11" s="970"/>
      <c r="N11" s="931">
        <f t="shared" si="2"/>
        <v>0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</row>
    <row r="12" spans="1:73" ht="15" customHeight="1">
      <c r="A12" s="80"/>
      <c r="B12" s="301"/>
      <c r="C12" s="639"/>
      <c r="D12" s="640"/>
      <c r="E12" s="640"/>
      <c r="F12" s="641"/>
      <c r="G12" s="49"/>
      <c r="H12" s="80"/>
      <c r="I12" s="931">
        <f t="shared" si="0"/>
        <v>0</v>
      </c>
      <c r="J12" s="80"/>
      <c r="K12" s="931">
        <f t="shared" si="1"/>
        <v>0</v>
      </c>
      <c r="L12" s="967"/>
      <c r="M12" s="970"/>
      <c r="N12" s="931">
        <f t="shared" si="2"/>
        <v>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</row>
    <row r="13" spans="1:73" ht="15" customHeight="1">
      <c r="A13" s="80"/>
      <c r="B13" s="301"/>
      <c r="C13" s="639"/>
      <c r="D13" s="640"/>
      <c r="E13" s="640"/>
      <c r="F13" s="641"/>
      <c r="G13" s="49"/>
      <c r="H13" s="80"/>
      <c r="I13" s="931">
        <f t="shared" si="0"/>
        <v>0</v>
      </c>
      <c r="J13" s="80"/>
      <c r="K13" s="931">
        <f t="shared" si="1"/>
        <v>0</v>
      </c>
      <c r="L13" s="967"/>
      <c r="M13" s="970"/>
      <c r="N13" s="931">
        <f t="shared" si="2"/>
        <v>0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</row>
    <row r="14" spans="1:73" ht="15" customHeight="1">
      <c r="A14" s="80"/>
      <c r="B14" s="301"/>
      <c r="C14" s="639"/>
      <c r="D14" s="640"/>
      <c r="E14" s="640"/>
      <c r="F14" s="641"/>
      <c r="G14" s="49"/>
      <c r="H14" s="80"/>
      <c r="I14" s="931">
        <f t="shared" si="0"/>
        <v>0</v>
      </c>
      <c r="J14" s="80"/>
      <c r="K14" s="931">
        <f t="shared" si="1"/>
        <v>0</v>
      </c>
      <c r="L14" s="967"/>
      <c r="M14" s="970"/>
      <c r="N14" s="931">
        <f t="shared" si="2"/>
        <v>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</row>
    <row r="15" spans="1:73" ht="15" customHeight="1">
      <c r="A15" s="80"/>
      <c r="B15" s="301"/>
      <c r="C15" s="639"/>
      <c r="D15" s="640"/>
      <c r="E15" s="640"/>
      <c r="F15" s="641"/>
      <c r="G15" s="49"/>
      <c r="H15" s="80"/>
      <c r="I15" s="931">
        <f t="shared" si="0"/>
        <v>0</v>
      </c>
      <c r="J15" s="80"/>
      <c r="K15" s="931">
        <f t="shared" si="1"/>
        <v>0</v>
      </c>
      <c r="L15" s="967"/>
      <c r="M15" s="970"/>
      <c r="N15" s="931">
        <f t="shared" si="2"/>
        <v>0</v>
      </c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</row>
    <row r="16" spans="1:73" ht="15" customHeight="1">
      <c r="A16" s="80"/>
      <c r="B16" s="301"/>
      <c r="C16" s="639"/>
      <c r="D16" s="640"/>
      <c r="E16" s="640"/>
      <c r="F16" s="641"/>
      <c r="G16" s="49"/>
      <c r="H16" s="80"/>
      <c r="I16" s="931">
        <f t="shared" si="0"/>
        <v>0</v>
      </c>
      <c r="J16" s="80"/>
      <c r="K16" s="931">
        <f t="shared" si="1"/>
        <v>0</v>
      </c>
      <c r="L16" s="967"/>
      <c r="M16" s="970"/>
      <c r="N16" s="931">
        <f t="shared" si="2"/>
        <v>0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</row>
    <row r="17" spans="1:73" ht="15" customHeight="1">
      <c r="A17" s="80"/>
      <c r="B17" s="301"/>
      <c r="C17" s="639"/>
      <c r="D17" s="640"/>
      <c r="E17" s="640"/>
      <c r="F17" s="641"/>
      <c r="G17" s="49"/>
      <c r="H17" s="80"/>
      <c r="I17" s="931">
        <f t="shared" si="0"/>
        <v>0</v>
      </c>
      <c r="J17" s="80"/>
      <c r="K17" s="931">
        <f t="shared" si="1"/>
        <v>0</v>
      </c>
      <c r="L17" s="967"/>
      <c r="M17" s="970"/>
      <c r="N17" s="931">
        <f t="shared" si="2"/>
        <v>0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</row>
    <row r="18" spans="1:73" ht="15" customHeight="1">
      <c r="A18" s="80"/>
      <c r="B18" s="301"/>
      <c r="C18" s="639"/>
      <c r="D18" s="640"/>
      <c r="E18" s="640"/>
      <c r="F18" s="641"/>
      <c r="G18" s="49"/>
      <c r="H18" s="80"/>
      <c r="I18" s="931">
        <f t="shared" si="0"/>
        <v>0</v>
      </c>
      <c r="J18" s="80"/>
      <c r="K18" s="931">
        <f t="shared" si="1"/>
        <v>0</v>
      </c>
      <c r="L18" s="967"/>
      <c r="M18" s="970"/>
      <c r="N18" s="931">
        <f t="shared" si="2"/>
        <v>0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</row>
    <row r="19" spans="1:73" ht="15" customHeight="1">
      <c r="A19" s="80"/>
      <c r="B19" s="301"/>
      <c r="C19" s="639"/>
      <c r="D19" s="640"/>
      <c r="E19" s="640"/>
      <c r="F19" s="641"/>
      <c r="G19" s="49"/>
      <c r="H19" s="80"/>
      <c r="I19" s="931">
        <f t="shared" si="0"/>
        <v>0</v>
      </c>
      <c r="J19" s="80"/>
      <c r="K19" s="931">
        <f t="shared" si="1"/>
        <v>0</v>
      </c>
      <c r="L19" s="967"/>
      <c r="M19" s="970"/>
      <c r="N19" s="931">
        <f t="shared" si="2"/>
        <v>0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</row>
    <row r="20" spans="1:73" ht="15" customHeight="1">
      <c r="A20" s="80"/>
      <c r="B20" s="301"/>
      <c r="C20" s="639"/>
      <c r="D20" s="640"/>
      <c r="E20" s="640"/>
      <c r="F20" s="641"/>
      <c r="G20" s="49"/>
      <c r="H20" s="80"/>
      <c r="I20" s="931">
        <f t="shared" si="0"/>
        <v>0</v>
      </c>
      <c r="J20" s="80"/>
      <c r="K20" s="931">
        <f t="shared" si="1"/>
        <v>0</v>
      </c>
      <c r="L20" s="967"/>
      <c r="M20" s="970"/>
      <c r="N20" s="931">
        <f t="shared" si="2"/>
        <v>0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</row>
    <row r="21" spans="1:73" ht="15" customHeight="1">
      <c r="A21" s="80"/>
      <c r="B21" s="301"/>
      <c r="C21" s="639"/>
      <c r="D21" s="640"/>
      <c r="E21" s="640"/>
      <c r="F21" s="641"/>
      <c r="G21" s="49"/>
      <c r="H21" s="80"/>
      <c r="I21" s="931">
        <f t="shared" si="0"/>
        <v>0</v>
      </c>
      <c r="J21" s="80"/>
      <c r="K21" s="931">
        <f t="shared" si="1"/>
        <v>0</v>
      </c>
      <c r="L21" s="967"/>
      <c r="M21" s="970"/>
      <c r="N21" s="931">
        <f t="shared" si="2"/>
        <v>0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</row>
    <row r="22" spans="1:73" ht="15" customHeight="1">
      <c r="A22" s="80"/>
      <c r="B22" s="301"/>
      <c r="C22" s="639"/>
      <c r="D22" s="640"/>
      <c r="E22" s="640"/>
      <c r="F22" s="641"/>
      <c r="G22" s="49"/>
      <c r="H22" s="80"/>
      <c r="I22" s="931">
        <f t="shared" si="0"/>
        <v>0</v>
      </c>
      <c r="J22" s="80"/>
      <c r="K22" s="931">
        <f t="shared" si="1"/>
        <v>0</v>
      </c>
      <c r="L22" s="967"/>
      <c r="M22" s="970"/>
      <c r="N22" s="931">
        <f t="shared" si="2"/>
        <v>0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</row>
    <row r="23" spans="1:73" ht="15" customHeight="1">
      <c r="A23" s="80"/>
      <c r="B23" s="301"/>
      <c r="C23" s="639"/>
      <c r="D23" s="640"/>
      <c r="E23" s="640"/>
      <c r="F23" s="641"/>
      <c r="G23" s="49"/>
      <c r="H23" s="80"/>
      <c r="I23" s="931">
        <f t="shared" si="0"/>
        <v>0</v>
      </c>
      <c r="J23" s="80"/>
      <c r="K23" s="931">
        <f t="shared" si="1"/>
        <v>0</v>
      </c>
      <c r="L23" s="967"/>
      <c r="M23" s="970"/>
      <c r="N23" s="931">
        <f t="shared" si="2"/>
        <v>0</v>
      </c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</row>
    <row r="24" spans="1:73" ht="15" customHeight="1">
      <c r="A24" s="80"/>
      <c r="B24" s="301"/>
      <c r="C24" s="646"/>
      <c r="D24" s="647"/>
      <c r="E24" s="647"/>
      <c r="F24" s="648"/>
      <c r="G24" s="49"/>
      <c r="H24" s="80"/>
      <c r="I24" s="931">
        <f t="shared" si="0"/>
        <v>0</v>
      </c>
      <c r="J24" s="80"/>
      <c r="K24" s="931">
        <f t="shared" si="1"/>
        <v>0</v>
      </c>
      <c r="L24" s="967"/>
      <c r="M24" s="970"/>
      <c r="N24" s="931">
        <f t="shared" si="2"/>
        <v>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</row>
    <row r="25" spans="1:73" ht="15" customHeight="1">
      <c r="A25" s="80"/>
      <c r="B25" s="301"/>
      <c r="C25" s="646"/>
      <c r="D25" s="647"/>
      <c r="E25" s="647"/>
      <c r="F25" s="648"/>
      <c r="G25" s="49"/>
      <c r="H25" s="80"/>
      <c r="I25" s="931">
        <f t="shared" si="0"/>
        <v>0</v>
      </c>
      <c r="J25" s="80"/>
      <c r="K25" s="931">
        <f t="shared" si="1"/>
        <v>0</v>
      </c>
      <c r="L25" s="967"/>
      <c r="M25" s="970"/>
      <c r="N25" s="931">
        <f t="shared" si="2"/>
        <v>0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</row>
    <row r="26" spans="1:73" ht="15" customHeight="1">
      <c r="A26" s="80"/>
      <c r="B26" s="301"/>
      <c r="C26" s="646"/>
      <c r="D26" s="647"/>
      <c r="E26" s="647"/>
      <c r="F26" s="648"/>
      <c r="G26" s="49"/>
      <c r="H26" s="80"/>
      <c r="I26" s="931">
        <f t="shared" si="0"/>
        <v>0</v>
      </c>
      <c r="J26" s="80"/>
      <c r="K26" s="931">
        <f t="shared" si="1"/>
        <v>0</v>
      </c>
      <c r="L26" s="967"/>
      <c r="M26" s="970"/>
      <c r="N26" s="931">
        <f t="shared" si="2"/>
        <v>0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</row>
    <row r="27" spans="1:73">
      <c r="A27" s="80"/>
      <c r="B27" s="301"/>
      <c r="C27" s="646"/>
      <c r="D27" s="647"/>
      <c r="E27" s="647"/>
      <c r="F27" s="648"/>
      <c r="G27" s="312"/>
      <c r="H27" s="80"/>
      <c r="I27" s="931">
        <f t="shared" si="0"/>
        <v>0</v>
      </c>
      <c r="J27" s="80"/>
      <c r="K27" s="931">
        <f t="shared" si="1"/>
        <v>0</v>
      </c>
      <c r="L27" s="967"/>
      <c r="M27" s="928"/>
      <c r="N27" s="931">
        <f t="shared" si="2"/>
        <v>0</v>
      </c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</row>
    <row r="28" spans="1:73">
      <c r="A28" s="80"/>
      <c r="B28" s="301"/>
      <c r="C28" s="646"/>
      <c r="D28" s="647"/>
      <c r="E28" s="647"/>
      <c r="F28" s="648"/>
      <c r="G28" s="312"/>
      <c r="H28" s="80"/>
      <c r="I28" s="931">
        <f t="shared" si="0"/>
        <v>0</v>
      </c>
      <c r="J28" s="80"/>
      <c r="K28" s="931">
        <f t="shared" si="1"/>
        <v>0</v>
      </c>
      <c r="L28" s="967"/>
      <c r="M28" s="928"/>
      <c r="N28" s="931">
        <f t="shared" si="2"/>
        <v>0</v>
      </c>
      <c r="O28" s="80"/>
      <c r="P28" s="80"/>
      <c r="Q28" s="77"/>
      <c r="R28" s="77"/>
      <c r="S28" s="77"/>
      <c r="T28" s="77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</row>
    <row r="29" spans="1:73" ht="13.5" customHeight="1">
      <c r="A29" s="80"/>
      <c r="B29" s="313"/>
      <c r="C29" s="628" t="s">
        <v>180</v>
      </c>
      <c r="D29" s="629"/>
      <c r="E29" s="629"/>
      <c r="F29" s="629"/>
      <c r="G29" s="314"/>
      <c r="H29" s="80"/>
      <c r="I29" s="315">
        <f t="shared" si="0"/>
        <v>0</v>
      </c>
      <c r="J29" s="80"/>
      <c r="K29" s="315">
        <f t="shared" si="1"/>
        <v>0</v>
      </c>
      <c r="L29" s="316"/>
      <c r="M29" s="317"/>
      <c r="N29" s="315">
        <f t="shared" si="2"/>
        <v>0</v>
      </c>
      <c r="O29" s="80"/>
      <c r="P29" s="80"/>
      <c r="Q29" s="77"/>
      <c r="R29" s="77"/>
      <c r="S29" s="77"/>
      <c r="T29" s="77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</row>
    <row r="30" spans="1:73" ht="15.75" customHeight="1" thickBot="1">
      <c r="A30" s="80"/>
      <c r="B30" s="301"/>
      <c r="C30" s="646"/>
      <c r="D30" s="647"/>
      <c r="E30" s="647"/>
      <c r="F30" s="648"/>
      <c r="G30" s="312"/>
      <c r="H30" s="80"/>
      <c r="I30" s="931">
        <f>G30*$G$8</f>
        <v>0</v>
      </c>
      <c r="J30" s="80"/>
      <c r="K30" s="931">
        <f t="shared" si="1"/>
        <v>0</v>
      </c>
      <c r="L30" s="967"/>
      <c r="M30" s="928"/>
      <c r="N30" s="931">
        <f t="shared" si="2"/>
        <v>0</v>
      </c>
      <c r="O30" s="80"/>
      <c r="P30" s="80"/>
      <c r="Q30" s="77"/>
      <c r="R30" s="77"/>
      <c r="S30" s="77"/>
      <c r="T30" s="77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</row>
    <row r="31" spans="1:73" ht="15.75" customHeight="1" thickBot="1">
      <c r="A31" s="80"/>
      <c r="B31" s="318"/>
      <c r="C31" s="657"/>
      <c r="D31" s="658"/>
      <c r="E31" s="658"/>
      <c r="F31" s="659"/>
      <c r="G31" s="319"/>
      <c r="H31" s="80"/>
      <c r="I31" s="974">
        <f>G31*$G$8</f>
        <v>0</v>
      </c>
      <c r="J31" s="80"/>
      <c r="K31" s="971">
        <f t="shared" si="1"/>
        <v>0</v>
      </c>
      <c r="L31" s="972"/>
      <c r="M31" s="973"/>
      <c r="N31" s="968">
        <f t="shared" si="2"/>
        <v>0</v>
      </c>
      <c r="O31" s="433" t="s">
        <v>83</v>
      </c>
      <c r="P31" s="80"/>
      <c r="Q31" s="77"/>
      <c r="R31" s="77"/>
      <c r="S31" s="77"/>
      <c r="T31" s="77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</row>
    <row r="32" spans="1:73" ht="14.25" customHeight="1" thickBot="1">
      <c r="A32" s="80"/>
      <c r="B32" s="89"/>
      <c r="C32" s="89"/>
      <c r="D32" s="89"/>
      <c r="E32" s="89"/>
      <c r="F32" s="320"/>
      <c r="G32" s="321" t="s">
        <v>0</v>
      </c>
      <c r="H32" s="80"/>
      <c r="I32" s="421">
        <f>SUM(I9:I31)</f>
        <v>0</v>
      </c>
      <c r="J32" s="80"/>
      <c r="K32" s="428">
        <f>SUM(K9:K31)</f>
        <v>0</v>
      </c>
      <c r="L32" s="423">
        <f>SUM(L9:L31)</f>
        <v>0</v>
      </c>
      <c r="M32" s="429"/>
      <c r="N32" s="434">
        <f>SUM(N9:N31)</f>
        <v>0</v>
      </c>
      <c r="O32" s="431">
        <v>54018</v>
      </c>
      <c r="P32" s="80"/>
      <c r="Q32" s="77"/>
      <c r="R32" s="77"/>
      <c r="S32" s="77"/>
      <c r="T32" s="77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</row>
    <row r="33" spans="1:73" ht="7.5" customHeight="1" thickBot="1">
      <c r="A33" s="80"/>
      <c r="B33" s="80"/>
      <c r="C33" s="80"/>
      <c r="D33" s="80"/>
      <c r="E33" s="80"/>
      <c r="F33" s="77"/>
      <c r="G33" s="77"/>
      <c r="H33" s="77"/>
      <c r="I33" s="77"/>
      <c r="J33" s="80"/>
      <c r="K33" s="80"/>
      <c r="L33" s="80"/>
      <c r="M33" s="80"/>
      <c r="N33" s="80"/>
      <c r="O33" s="29"/>
      <c r="P33" s="80"/>
      <c r="Q33" s="77"/>
      <c r="R33" s="77"/>
      <c r="S33" s="77"/>
      <c r="T33" s="77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</row>
    <row r="34" spans="1:73" ht="23.25" hidden="1" customHeight="1" thickBot="1">
      <c r="A34" s="80"/>
      <c r="F34" s="80"/>
      <c r="G34" s="80"/>
      <c r="H34" s="80"/>
      <c r="I34" s="80"/>
      <c r="J34" s="80"/>
      <c r="K34" s="80"/>
      <c r="L34" s="80"/>
      <c r="M34" s="80"/>
      <c r="N34" s="80"/>
      <c r="O34" s="90"/>
      <c r="P34" s="80"/>
      <c r="Q34" s="77"/>
      <c r="R34" s="77"/>
      <c r="S34" s="77"/>
      <c r="T34" s="77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</row>
    <row r="35" spans="1:73" ht="15.75" customHeight="1" thickBot="1">
      <c r="A35" s="80"/>
      <c r="B35" s="305" t="s">
        <v>73</v>
      </c>
      <c r="C35" s="605" t="s">
        <v>181</v>
      </c>
      <c r="D35" s="606"/>
      <c r="E35" s="606"/>
      <c r="F35" s="606"/>
      <c r="G35" s="607"/>
      <c r="H35" s="80"/>
      <c r="I35" s="305" t="s">
        <v>0</v>
      </c>
      <c r="J35" s="80"/>
      <c r="K35" s="323" t="s">
        <v>4</v>
      </c>
      <c r="L35" s="323" t="s">
        <v>4</v>
      </c>
      <c r="M35" s="608" t="s">
        <v>80</v>
      </c>
      <c r="N35" s="323" t="s">
        <v>81</v>
      </c>
      <c r="O35" s="90"/>
      <c r="P35" s="80"/>
      <c r="Q35" s="77"/>
      <c r="R35" s="77"/>
      <c r="S35" s="77"/>
      <c r="T35" s="77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</row>
    <row r="36" spans="1:73" ht="15.75" customHeight="1" thickBot="1">
      <c r="A36" s="80"/>
      <c r="B36" s="308" t="s">
        <v>46</v>
      </c>
      <c r="C36" s="904" t="s">
        <v>99</v>
      </c>
      <c r="D36" s="905"/>
      <c r="E36" s="905"/>
      <c r="F36" s="905"/>
      <c r="G36" s="906"/>
      <c r="H36" s="80"/>
      <c r="I36" s="324"/>
      <c r="J36" s="80"/>
      <c r="K36" s="441" t="s">
        <v>14</v>
      </c>
      <c r="L36" s="442" t="str">
        <f>L8</f>
        <v>de taxes, les CTI à 100% ainsi que la portion restituée des CTI. Les restrictions seront éliminées progressivement en réduisant les taux. Ces taux sont les suivants :</v>
      </c>
      <c r="M36" s="609"/>
      <c r="N36" s="83" t="s">
        <v>82</v>
      </c>
      <c r="O36" s="90"/>
      <c r="P36" s="80"/>
      <c r="Q36" s="77"/>
      <c r="R36" s="77"/>
      <c r="S36" s="77"/>
      <c r="T36" s="77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</row>
    <row r="37" spans="1:73" ht="15.75" customHeight="1" thickBot="1">
      <c r="A37" s="80"/>
      <c r="B37" s="250"/>
      <c r="C37" s="621" t="s">
        <v>90</v>
      </c>
      <c r="D37" s="622"/>
      <c r="E37" s="622"/>
      <c r="F37" s="622"/>
      <c r="G37" s="623"/>
      <c r="H37" s="80"/>
      <c r="I37" s="325"/>
      <c r="J37" s="80"/>
      <c r="K37" s="386">
        <f>ROUND(I37*(($K$8)*$N$1),2)</f>
        <v>0</v>
      </c>
      <c r="L37" s="930"/>
      <c r="M37" s="232"/>
      <c r="N37" s="444">
        <f>I37-(K37+L37)</f>
        <v>0</v>
      </c>
      <c r="O37" s="90"/>
      <c r="P37" s="80"/>
      <c r="Q37" s="77"/>
      <c r="R37" s="77"/>
      <c r="S37" s="77"/>
      <c r="T37" s="77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</row>
    <row r="38" spans="1:73" ht="15.75" customHeight="1">
      <c r="A38" s="80"/>
      <c r="B38" s="301"/>
      <c r="C38" s="612" t="s">
        <v>86</v>
      </c>
      <c r="D38" s="613"/>
      <c r="E38" s="613"/>
      <c r="F38" s="613"/>
      <c r="G38" s="614"/>
      <c r="H38" s="80"/>
      <c r="I38" s="99"/>
      <c r="J38" s="80"/>
      <c r="K38" s="931">
        <f>ROUND(I38*(($K$8)*$N$1),2)</f>
        <v>0</v>
      </c>
      <c r="L38" s="931"/>
      <c r="M38" s="928"/>
      <c r="N38" s="931">
        <f>I38-(K38+L38)</f>
        <v>0</v>
      </c>
      <c r="O38" s="90"/>
      <c r="P38" s="80"/>
      <c r="Q38" s="77"/>
      <c r="R38" s="77"/>
      <c r="S38" s="77"/>
      <c r="T38" s="77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</row>
    <row r="39" spans="1:73" ht="15.75" customHeight="1">
      <c r="A39" s="80"/>
      <c r="B39" s="301"/>
      <c r="C39" s="612" t="s">
        <v>86</v>
      </c>
      <c r="D39" s="613"/>
      <c r="E39" s="613"/>
      <c r="F39" s="613"/>
      <c r="G39" s="614"/>
      <c r="H39" s="80"/>
      <c r="I39" s="326"/>
      <c r="J39" s="80"/>
      <c r="K39" s="931">
        <f>ROUND(I39*(($K$8)*$N$1),2)</f>
        <v>0</v>
      </c>
      <c r="L39" s="931"/>
      <c r="M39" s="928"/>
      <c r="N39" s="931">
        <f>I39-(K39+L39)</f>
        <v>0</v>
      </c>
      <c r="O39" s="90"/>
      <c r="P39" s="80"/>
      <c r="Q39" s="77"/>
      <c r="R39" s="77"/>
      <c r="S39" s="77"/>
      <c r="T39" s="77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</row>
    <row r="40" spans="1:73" ht="13.5" thickBot="1">
      <c r="A40" s="80"/>
      <c r="B40" s="301"/>
      <c r="C40" s="612" t="s">
        <v>86</v>
      </c>
      <c r="D40" s="613"/>
      <c r="E40" s="613"/>
      <c r="F40" s="613"/>
      <c r="G40" s="614"/>
      <c r="H40" s="80"/>
      <c r="I40" s="326"/>
      <c r="J40" s="80"/>
      <c r="K40" s="931">
        <f>ROUND(I40*(($K$8)*$N$1),2)</f>
        <v>0</v>
      </c>
      <c r="L40" s="931"/>
      <c r="M40" s="928"/>
      <c r="N40" s="931">
        <f>I40-(K40+L40)</f>
        <v>0</v>
      </c>
      <c r="O40" s="90"/>
      <c r="P40" s="80"/>
      <c r="Q40" s="77"/>
      <c r="R40" s="77"/>
      <c r="S40" s="77"/>
      <c r="T40" s="77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</row>
    <row r="41" spans="1:73" ht="13.5" thickBot="1">
      <c r="A41" s="80"/>
      <c r="B41" s="251"/>
      <c r="C41" s="599" t="s">
        <v>86</v>
      </c>
      <c r="D41" s="600"/>
      <c r="E41" s="600"/>
      <c r="F41" s="600"/>
      <c r="G41" s="601"/>
      <c r="H41" s="80"/>
      <c r="I41" s="50"/>
      <c r="J41" s="80"/>
      <c r="K41" s="930">
        <f>ROUND(I41*(($K$8)*$N$1),2)</f>
        <v>0</v>
      </c>
      <c r="L41" s="930"/>
      <c r="M41" s="232"/>
      <c r="N41" s="968">
        <f>I41-(K41+L41)</f>
        <v>0</v>
      </c>
      <c r="O41" s="433" t="s">
        <v>83</v>
      </c>
      <c r="P41" s="80"/>
      <c r="Q41" s="77"/>
      <c r="R41" s="77"/>
      <c r="S41" s="77"/>
      <c r="T41" s="77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</row>
    <row r="42" spans="1:73" ht="15" customHeight="1" thickBot="1">
      <c r="A42" s="80"/>
      <c r="B42" s="80"/>
      <c r="C42" s="80"/>
      <c r="D42" s="80"/>
      <c r="E42" s="80"/>
      <c r="F42" s="80"/>
      <c r="G42" s="2" t="s">
        <v>0</v>
      </c>
      <c r="H42" s="80"/>
      <c r="I42" s="422">
        <f>SUM(I37:I41)</f>
        <v>0</v>
      </c>
      <c r="J42" s="80"/>
      <c r="K42" s="428">
        <f>SUM(K37:K41)</f>
        <v>0</v>
      </c>
      <c r="L42" s="423">
        <f>SUM(L37:L41)</f>
        <v>0</v>
      </c>
      <c r="M42" s="429"/>
      <c r="N42" s="434">
        <f>SUM(N37:N41)</f>
        <v>0</v>
      </c>
      <c r="O42" s="431">
        <v>54017</v>
      </c>
      <c r="P42" s="80"/>
      <c r="Q42" s="77"/>
      <c r="R42" s="77"/>
      <c r="S42" s="77"/>
      <c r="T42" s="77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</row>
    <row r="43" spans="1:73" ht="9" customHeight="1" thickBot="1">
      <c r="A43" s="80"/>
      <c r="B43" s="80"/>
      <c r="C43" s="80"/>
      <c r="D43" s="80"/>
      <c r="E43" s="80"/>
      <c r="F43" s="80"/>
      <c r="H43" s="80"/>
      <c r="J43" s="80"/>
      <c r="K43" s="80"/>
      <c r="L43" s="80"/>
      <c r="M43" s="80"/>
      <c r="N43" s="80"/>
      <c r="O43" s="90"/>
      <c r="P43" s="80"/>
      <c r="Q43" s="77"/>
      <c r="R43" s="77"/>
      <c r="S43" s="77"/>
      <c r="T43" s="77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</row>
    <row r="44" spans="1:73" ht="15" customHeight="1" thickBot="1">
      <c r="A44" s="80"/>
      <c r="B44" s="327" t="s">
        <v>88</v>
      </c>
      <c r="C44" s="605" t="s">
        <v>15</v>
      </c>
      <c r="D44" s="606"/>
      <c r="E44" s="606"/>
      <c r="F44" s="606"/>
      <c r="G44" s="607"/>
      <c r="H44" s="80"/>
      <c r="I44" s="305" t="s">
        <v>0</v>
      </c>
      <c r="J44" s="80"/>
      <c r="K44" s="323" t="s">
        <v>4</v>
      </c>
      <c r="L44" s="323" t="s">
        <v>16</v>
      </c>
      <c r="M44" s="608" t="s">
        <v>80</v>
      </c>
      <c r="N44" s="323" t="s">
        <v>81</v>
      </c>
      <c r="O44" s="30"/>
      <c r="P44" s="80"/>
      <c r="Q44" s="77"/>
      <c r="R44" s="77"/>
      <c r="S44" s="77"/>
      <c r="T44" s="77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</row>
    <row r="45" spans="1:73" ht="26.25" thickBot="1">
      <c r="A45" s="80"/>
      <c r="B45" s="308" t="s">
        <v>46</v>
      </c>
      <c r="C45" s="904" t="s">
        <v>85</v>
      </c>
      <c r="D45" s="905"/>
      <c r="E45" s="905"/>
      <c r="F45" s="906"/>
      <c r="G45" s="420" t="s">
        <v>94</v>
      </c>
      <c r="H45" s="80"/>
      <c r="I45" s="324"/>
      <c r="J45" s="80"/>
      <c r="K45" s="443" t="s">
        <v>17</v>
      </c>
      <c r="L45" s="442" t="str">
        <f>L36</f>
        <v>de taxes, les CTI à 100% ainsi que la portion restituée des CTI. Les restrictions seront éliminées progressivement en réduisant les taux. Ces taux sont les suivants :</v>
      </c>
      <c r="M45" s="609"/>
      <c r="N45" s="83" t="s">
        <v>82</v>
      </c>
      <c r="O45" s="322" t="s">
        <v>83</v>
      </c>
      <c r="P45" s="80"/>
      <c r="Q45" s="77"/>
      <c r="R45" s="77"/>
      <c r="S45" s="77"/>
      <c r="T45" s="77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</row>
    <row r="46" spans="1:73">
      <c r="A46" s="80"/>
      <c r="B46" s="250"/>
      <c r="C46" s="642"/>
      <c r="D46" s="643"/>
      <c r="E46" s="643"/>
      <c r="F46" s="644"/>
      <c r="G46" s="435"/>
      <c r="H46" s="80"/>
      <c r="I46" s="50"/>
      <c r="J46" s="80"/>
      <c r="K46" s="966">
        <f>ROUND(I46*$K$8,2)</f>
        <v>0</v>
      </c>
      <c r="L46" s="930"/>
      <c r="M46" s="232"/>
      <c r="N46" s="930">
        <f t="shared" ref="N46:N52" si="3">I46-(K46+L46)</f>
        <v>0</v>
      </c>
      <c r="O46" s="963"/>
      <c r="P46" s="80"/>
      <c r="Q46" s="77"/>
      <c r="R46" s="77"/>
      <c r="S46" s="77"/>
      <c r="T46" s="77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</row>
    <row r="47" spans="1:73">
      <c r="A47" s="80"/>
      <c r="B47" s="301"/>
      <c r="C47" s="602"/>
      <c r="D47" s="603"/>
      <c r="E47" s="603"/>
      <c r="F47" s="604"/>
      <c r="G47" s="425"/>
      <c r="H47" s="80"/>
      <c r="I47" s="326"/>
      <c r="J47" s="80"/>
      <c r="K47" s="967">
        <f t="shared" ref="K47:K52" si="4">ROUND(I47*$K$8,2)</f>
        <v>0</v>
      </c>
      <c r="L47" s="931"/>
      <c r="M47" s="928"/>
      <c r="N47" s="931">
        <f t="shared" si="3"/>
        <v>0</v>
      </c>
      <c r="O47" s="964"/>
      <c r="P47" s="80"/>
      <c r="Q47" s="91"/>
      <c r="R47" s="91"/>
      <c r="S47" s="91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</row>
    <row r="48" spans="1:73">
      <c r="A48" s="80"/>
      <c r="B48" s="301"/>
      <c r="C48" s="602"/>
      <c r="D48" s="603"/>
      <c r="E48" s="603"/>
      <c r="F48" s="604"/>
      <c r="G48" s="425"/>
      <c r="H48" s="80"/>
      <c r="I48" s="326"/>
      <c r="J48" s="80"/>
      <c r="K48" s="967">
        <f t="shared" si="4"/>
        <v>0</v>
      </c>
      <c r="L48" s="931"/>
      <c r="M48" s="928"/>
      <c r="N48" s="931">
        <f t="shared" si="3"/>
        <v>0</v>
      </c>
      <c r="O48" s="964"/>
      <c r="P48" s="80"/>
      <c r="Q48" s="91"/>
      <c r="R48" s="91"/>
      <c r="S48" s="91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</row>
    <row r="49" spans="1:73">
      <c r="A49" s="80"/>
      <c r="B49" s="301"/>
      <c r="C49" s="602"/>
      <c r="D49" s="603"/>
      <c r="E49" s="603"/>
      <c r="F49" s="604"/>
      <c r="G49" s="425"/>
      <c r="H49" s="80"/>
      <c r="I49" s="326"/>
      <c r="J49" s="80"/>
      <c r="K49" s="967">
        <f t="shared" si="4"/>
        <v>0</v>
      </c>
      <c r="L49" s="931"/>
      <c r="M49" s="928"/>
      <c r="N49" s="931">
        <f t="shared" si="3"/>
        <v>0</v>
      </c>
      <c r="O49" s="964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</row>
    <row r="50" spans="1:73" ht="15.75" customHeight="1">
      <c r="A50" s="80"/>
      <c r="B50" s="301"/>
      <c r="C50" s="602"/>
      <c r="D50" s="603"/>
      <c r="E50" s="603"/>
      <c r="F50" s="604"/>
      <c r="G50" s="425"/>
      <c r="H50" s="80"/>
      <c r="I50" s="326"/>
      <c r="J50" s="80"/>
      <c r="K50" s="967">
        <f t="shared" si="4"/>
        <v>0</v>
      </c>
      <c r="L50" s="931"/>
      <c r="M50" s="928"/>
      <c r="N50" s="931">
        <f t="shared" si="3"/>
        <v>0</v>
      </c>
      <c r="O50" s="964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</row>
    <row r="51" spans="1:73">
      <c r="A51" s="80"/>
      <c r="B51" s="301"/>
      <c r="C51" s="602"/>
      <c r="D51" s="603"/>
      <c r="E51" s="603"/>
      <c r="F51" s="604"/>
      <c r="G51" s="425"/>
      <c r="H51" s="80"/>
      <c r="I51" s="326"/>
      <c r="J51" s="80"/>
      <c r="K51" s="967">
        <f t="shared" si="4"/>
        <v>0</v>
      </c>
      <c r="L51" s="931"/>
      <c r="M51" s="928"/>
      <c r="N51" s="931">
        <f t="shared" si="3"/>
        <v>0</v>
      </c>
      <c r="O51" s="964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</row>
    <row r="52" spans="1:73" ht="13.5" thickBot="1">
      <c r="A52" s="80"/>
      <c r="B52" s="251"/>
      <c r="C52" s="599"/>
      <c r="D52" s="600"/>
      <c r="E52" s="600"/>
      <c r="F52" s="601"/>
      <c r="G52" s="436"/>
      <c r="H52" s="80"/>
      <c r="I52" s="52"/>
      <c r="J52" s="80"/>
      <c r="K52" s="966">
        <f t="shared" si="4"/>
        <v>0</v>
      </c>
      <c r="L52" s="930"/>
      <c r="M52" s="232"/>
      <c r="N52" s="930">
        <f t="shared" si="3"/>
        <v>0</v>
      </c>
      <c r="O52" s="963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</row>
    <row r="53" spans="1:73" ht="15" customHeight="1" thickBot="1">
      <c r="A53" s="80"/>
      <c r="B53" s="80"/>
      <c r="C53" s="80"/>
      <c r="D53" s="80"/>
      <c r="E53" s="80"/>
      <c r="F53" s="80"/>
      <c r="G53" s="2" t="s">
        <v>0</v>
      </c>
      <c r="H53" s="80"/>
      <c r="I53" s="421">
        <f>SUM(I46:I52)</f>
        <v>0</v>
      </c>
      <c r="J53" s="80"/>
      <c r="K53" s="428">
        <f>SUM(K46:K52)</f>
        <v>0</v>
      </c>
      <c r="L53" s="423">
        <f>SUM(L46:L52)</f>
        <v>0</v>
      </c>
      <c r="M53" s="429"/>
      <c r="N53" s="428">
        <f>SUM(N46:N52)</f>
        <v>0</v>
      </c>
      <c r="O53" s="432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</row>
    <row r="54" spans="1:73" ht="8.25" customHeight="1" thickBot="1">
      <c r="A54" s="80"/>
      <c r="B54" s="80"/>
      <c r="C54" s="80"/>
      <c r="D54" s="80"/>
      <c r="E54" s="80"/>
      <c r="F54" s="80"/>
      <c r="H54" s="80"/>
      <c r="J54" s="80"/>
      <c r="K54" s="80"/>
      <c r="L54" s="80"/>
      <c r="M54" s="80"/>
      <c r="N54" s="80"/>
      <c r="O54" s="9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</row>
    <row r="55" spans="1:73" ht="15" customHeight="1" thickBot="1">
      <c r="A55" s="80"/>
      <c r="B55" s="327" t="s">
        <v>88</v>
      </c>
      <c r="C55" s="605" t="s">
        <v>15</v>
      </c>
      <c r="D55" s="606"/>
      <c r="E55" s="606"/>
      <c r="F55" s="606"/>
      <c r="G55" s="607"/>
      <c r="H55" s="80"/>
      <c r="I55" s="305" t="s">
        <v>0</v>
      </c>
      <c r="J55" s="80"/>
      <c r="K55" s="323" t="s">
        <v>4</v>
      </c>
      <c r="L55" s="323" t="s">
        <v>4</v>
      </c>
      <c r="M55" s="608" t="s">
        <v>80</v>
      </c>
      <c r="N55" s="323" t="s">
        <v>81</v>
      </c>
      <c r="O55" s="29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</row>
    <row r="56" spans="1:73" ht="26.25" thickBot="1">
      <c r="A56" s="80"/>
      <c r="B56" s="308" t="s">
        <v>46</v>
      </c>
      <c r="C56" s="904" t="s">
        <v>103</v>
      </c>
      <c r="D56" s="905"/>
      <c r="E56" s="905"/>
      <c r="F56" s="906"/>
      <c r="G56" s="420" t="s">
        <v>101</v>
      </c>
      <c r="H56" s="80"/>
      <c r="I56" s="324"/>
      <c r="J56" s="80"/>
      <c r="K56" s="443" t="s">
        <v>17</v>
      </c>
      <c r="L56" s="443" t="s">
        <v>18</v>
      </c>
      <c r="M56" s="609"/>
      <c r="N56" s="83" t="s">
        <v>82</v>
      </c>
      <c r="O56" s="431" t="s">
        <v>83</v>
      </c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</row>
    <row r="57" spans="1:73">
      <c r="A57" s="80"/>
      <c r="B57" s="250"/>
      <c r="C57" s="642"/>
      <c r="D57" s="643"/>
      <c r="E57" s="643"/>
      <c r="F57" s="644"/>
      <c r="G57" s="437"/>
      <c r="H57" s="80"/>
      <c r="I57" s="50"/>
      <c r="J57" s="80"/>
      <c r="K57" s="930">
        <f>ROUND(I57*$K$8,2)</f>
        <v>0</v>
      </c>
      <c r="L57" s="930"/>
      <c r="M57" s="232"/>
      <c r="N57" s="930">
        <f t="shared" ref="N57:N64" si="5">I57-(K57+L57)</f>
        <v>0</v>
      </c>
      <c r="O57" s="963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</row>
    <row r="58" spans="1:73">
      <c r="A58" s="80"/>
      <c r="B58" s="301"/>
      <c r="C58" s="602"/>
      <c r="D58" s="603"/>
      <c r="E58" s="603"/>
      <c r="F58" s="604"/>
      <c r="G58" s="438"/>
      <c r="H58" s="80"/>
      <c r="I58" s="326"/>
      <c r="J58" s="80"/>
      <c r="K58" s="931">
        <f t="shared" ref="K58:K64" si="6">ROUND(I58*$K$8,2)</f>
        <v>0</v>
      </c>
      <c r="L58" s="931"/>
      <c r="M58" s="928"/>
      <c r="N58" s="931">
        <f t="shared" si="5"/>
        <v>0</v>
      </c>
      <c r="O58" s="964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</row>
    <row r="59" spans="1:73">
      <c r="A59" s="80"/>
      <c r="B59" s="301"/>
      <c r="C59" s="602"/>
      <c r="D59" s="603"/>
      <c r="E59" s="603"/>
      <c r="F59" s="604"/>
      <c r="G59" s="438"/>
      <c r="H59" s="80"/>
      <c r="I59" s="326"/>
      <c r="J59" s="80"/>
      <c r="K59" s="931">
        <f t="shared" si="6"/>
        <v>0</v>
      </c>
      <c r="L59" s="931"/>
      <c r="M59" s="928"/>
      <c r="N59" s="931">
        <f t="shared" si="5"/>
        <v>0</v>
      </c>
      <c r="O59" s="964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</row>
    <row r="60" spans="1:73">
      <c r="A60" s="80"/>
      <c r="B60" s="301"/>
      <c r="C60" s="602"/>
      <c r="D60" s="603"/>
      <c r="E60" s="603"/>
      <c r="F60" s="604"/>
      <c r="G60" s="438"/>
      <c r="H60" s="80"/>
      <c r="I60" s="326"/>
      <c r="J60" s="80"/>
      <c r="K60" s="931">
        <f t="shared" si="6"/>
        <v>0</v>
      </c>
      <c r="L60" s="931"/>
      <c r="M60" s="928"/>
      <c r="N60" s="931">
        <f t="shared" si="5"/>
        <v>0</v>
      </c>
      <c r="O60" s="964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</row>
    <row r="61" spans="1:73">
      <c r="A61" s="80"/>
      <c r="B61" s="301"/>
      <c r="C61" s="602"/>
      <c r="D61" s="603"/>
      <c r="E61" s="603"/>
      <c r="F61" s="604"/>
      <c r="G61" s="438"/>
      <c r="H61" s="80"/>
      <c r="I61" s="326"/>
      <c r="J61" s="80"/>
      <c r="K61" s="931">
        <f t="shared" si="6"/>
        <v>0</v>
      </c>
      <c r="L61" s="931"/>
      <c r="M61" s="928"/>
      <c r="N61" s="931">
        <f t="shared" si="5"/>
        <v>0</v>
      </c>
      <c r="O61" s="964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</row>
    <row r="62" spans="1:73" ht="15.75" customHeight="1">
      <c r="A62" s="80"/>
      <c r="B62" s="301"/>
      <c r="C62" s="602"/>
      <c r="D62" s="603"/>
      <c r="E62" s="603"/>
      <c r="F62" s="604"/>
      <c r="G62" s="438"/>
      <c r="H62" s="80"/>
      <c r="I62" s="326"/>
      <c r="J62" s="80"/>
      <c r="K62" s="931">
        <f t="shared" si="6"/>
        <v>0</v>
      </c>
      <c r="L62" s="931"/>
      <c r="M62" s="928"/>
      <c r="N62" s="931">
        <f t="shared" si="5"/>
        <v>0</v>
      </c>
      <c r="O62" s="964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</row>
    <row r="63" spans="1:73">
      <c r="A63" s="80"/>
      <c r="B63" s="301"/>
      <c r="C63" s="602"/>
      <c r="D63" s="603"/>
      <c r="E63" s="603"/>
      <c r="F63" s="604"/>
      <c r="G63" s="438"/>
      <c r="H63" s="80"/>
      <c r="I63" s="326"/>
      <c r="J63" s="80"/>
      <c r="K63" s="931">
        <f t="shared" si="6"/>
        <v>0</v>
      </c>
      <c r="L63" s="931"/>
      <c r="M63" s="928"/>
      <c r="N63" s="931">
        <f t="shared" si="5"/>
        <v>0</v>
      </c>
      <c r="O63" s="963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</row>
    <row r="64" spans="1:73" ht="13.5" thickBot="1">
      <c r="A64" s="80"/>
      <c r="B64" s="251"/>
      <c r="C64" s="599"/>
      <c r="D64" s="600"/>
      <c r="E64" s="600"/>
      <c r="F64" s="601"/>
      <c r="G64" s="439"/>
      <c r="H64" s="80"/>
      <c r="I64" s="52"/>
      <c r="J64" s="80"/>
      <c r="K64" s="930">
        <f t="shared" si="6"/>
        <v>0</v>
      </c>
      <c r="L64" s="930"/>
      <c r="M64" s="232"/>
      <c r="N64" s="930">
        <f t="shared" si="5"/>
        <v>0</v>
      </c>
      <c r="O64" s="965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</row>
    <row r="65" spans="1:73" ht="13.5" thickBot="1">
      <c r="A65" s="80"/>
      <c r="B65" s="80"/>
      <c r="C65" s="80"/>
      <c r="D65" s="80"/>
      <c r="E65" s="80"/>
      <c r="F65" s="80"/>
      <c r="G65" s="328" t="s">
        <v>0</v>
      </c>
      <c r="H65" s="80"/>
      <c r="I65" s="421">
        <f>SUM(I57:I64)</f>
        <v>0</v>
      </c>
      <c r="J65" s="80"/>
      <c r="K65" s="428">
        <f>SUM(K57:K64)</f>
        <v>0</v>
      </c>
      <c r="L65" s="423">
        <f>SUM(L57:L64)</f>
        <v>0</v>
      </c>
      <c r="M65" s="429"/>
      <c r="N65" s="428">
        <f>SUM(N57:N64)</f>
        <v>0</v>
      </c>
      <c r="O65" s="43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</row>
    <row r="66" spans="1:73" ht="15.75" customHeight="1" thickBo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</row>
    <row r="67" spans="1:73" ht="13.5" customHeight="1" thickBot="1">
      <c r="A67" s="80"/>
      <c r="B67" s="912" t="s">
        <v>78</v>
      </c>
      <c r="C67" s="913"/>
      <c r="D67" s="912" t="s">
        <v>91</v>
      </c>
      <c r="E67" s="914"/>
      <c r="F67" s="913"/>
      <c r="G67" s="915" t="s">
        <v>92</v>
      </c>
      <c r="H67" s="80"/>
      <c r="I67" s="923">
        <f>I32+I42+I53+I65</f>
        <v>0</v>
      </c>
      <c r="J67" s="80"/>
      <c r="K67" s="915" t="s">
        <v>43</v>
      </c>
      <c r="L67" s="959"/>
      <c r="M67" s="917"/>
      <c r="N67" s="915" t="s">
        <v>43</v>
      </c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</row>
    <row r="68" spans="1:73" ht="15" customHeight="1" thickBot="1">
      <c r="A68" s="80"/>
      <c r="B68" s="960" t="str">
        <f>F5</f>
        <v>Votre nom complet</v>
      </c>
      <c r="C68" s="961"/>
      <c r="D68" s="920"/>
      <c r="E68" s="921"/>
      <c r="F68" s="922"/>
      <c r="G68" s="916" t="s">
        <v>100</v>
      </c>
      <c r="H68" s="80"/>
      <c r="I68" s="924"/>
      <c r="J68" s="80"/>
      <c r="K68" s="925">
        <f>K32+K42+K53+K65</f>
        <v>0</v>
      </c>
      <c r="L68" s="962">
        <f>L32+L42+L53+L65</f>
        <v>0</v>
      </c>
      <c r="M68" s="926"/>
      <c r="N68" s="925">
        <f>N32+N42+N53+N65</f>
        <v>0</v>
      </c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</row>
    <row r="69" spans="1:73" ht="15.75" customHeight="1">
      <c r="A69" s="80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</row>
    <row r="70" spans="1:73" ht="15.75">
      <c r="A70" s="80"/>
      <c r="B70" s="84" t="s">
        <v>96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</row>
    <row r="71" spans="1:73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</row>
    <row r="72" spans="1:73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</row>
    <row r="73" spans="1:73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</row>
    <row r="74" spans="1:73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</row>
    <row r="75" spans="1:73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</row>
    <row r="76" spans="1:73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</row>
    <row r="77" spans="1:73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</row>
    <row r="78" spans="1:73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</row>
    <row r="79" spans="1:73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</row>
    <row r="80" spans="1:73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</row>
    <row r="81" spans="1:70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</row>
    <row r="82" spans="1:70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</row>
    <row r="83" spans="1:70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</row>
    <row r="84" spans="1:70">
      <c r="A84" s="80"/>
      <c r="B84" s="80"/>
      <c r="C84" s="92" t="s">
        <v>5</v>
      </c>
      <c r="D84" s="92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</row>
    <row r="85" spans="1:70" ht="15.75" hidden="1">
      <c r="A85" s="80"/>
      <c r="C85" s="4">
        <v>0</v>
      </c>
      <c r="D85" s="4"/>
      <c r="E85" s="5" t="s">
        <v>6</v>
      </c>
      <c r="F85" s="3"/>
      <c r="G85" s="3"/>
      <c r="H85" s="3"/>
      <c r="I85" s="3"/>
      <c r="J85" s="88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</row>
    <row r="86" spans="1:70" hidden="1">
      <c r="A86" s="80"/>
      <c r="B86" s="80"/>
      <c r="C86" s="80" t="s">
        <v>7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</row>
    <row r="87" spans="1:70" hidden="1">
      <c r="A87" s="80"/>
      <c r="B87" s="80"/>
      <c r="C87" s="80" t="s">
        <v>8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</row>
    <row r="88" spans="1:70" hidden="1">
      <c r="A88" s="80"/>
      <c r="B88" s="80"/>
      <c r="C88" s="93">
        <v>40360</v>
      </c>
      <c r="D88" s="93"/>
      <c r="E88" s="94">
        <v>1</v>
      </c>
      <c r="F88" s="80" t="s">
        <v>9</v>
      </c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</row>
    <row r="89" spans="1:70" hidden="1">
      <c r="A89" s="80"/>
      <c r="B89" s="80"/>
      <c r="C89" s="93">
        <v>42186</v>
      </c>
      <c r="D89" s="93"/>
      <c r="E89" s="94">
        <v>0.75</v>
      </c>
      <c r="F89" s="80" t="s">
        <v>10</v>
      </c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</row>
    <row r="90" spans="1:70" hidden="1">
      <c r="A90" s="80"/>
      <c r="B90" s="80"/>
      <c r="C90" s="93">
        <v>42186</v>
      </c>
      <c r="D90" s="93"/>
      <c r="E90" s="94">
        <v>0.5</v>
      </c>
      <c r="F90" s="80" t="s">
        <v>11</v>
      </c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</row>
    <row r="91" spans="1:70" hidden="1">
      <c r="A91" s="80"/>
      <c r="B91" s="80"/>
      <c r="C91" s="93">
        <v>42917</v>
      </c>
      <c r="D91" s="93"/>
      <c r="E91" s="94">
        <v>0.25</v>
      </c>
      <c r="F91" s="80" t="s">
        <v>12</v>
      </c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</row>
    <row r="92" spans="1:70" hidden="1">
      <c r="A92" s="80"/>
      <c r="B92" s="80"/>
      <c r="C92" s="93">
        <v>43282</v>
      </c>
      <c r="D92" s="93"/>
      <c r="E92" s="94">
        <v>0</v>
      </c>
      <c r="F92" s="80" t="s">
        <v>13</v>
      </c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</row>
    <row r="93" spans="1:70">
      <c r="A93" s="80"/>
      <c r="B93" s="80"/>
      <c r="C93" s="80"/>
      <c r="D93" s="80"/>
      <c r="E93" s="95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</row>
    <row r="94" spans="1:70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</row>
    <row r="95" spans="1:70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</row>
    <row r="96" spans="1:70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</row>
    <row r="97" spans="1:67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</row>
    <row r="98" spans="1:67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</row>
    <row r="99" spans="1:67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</row>
    <row r="100" spans="1:67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</row>
    <row r="101" spans="1:67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</row>
    <row r="102" spans="1:67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</row>
    <row r="103" spans="1:67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</row>
    <row r="104" spans="1:67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</row>
    <row r="105" spans="1:67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</row>
    <row r="106" spans="1:67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</row>
    <row r="107" spans="1:67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</row>
    <row r="108" spans="1:67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</row>
    <row r="109" spans="1:67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</row>
    <row r="110" spans="1:67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</row>
    <row r="111" spans="1:67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</row>
    <row r="112" spans="1:67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</row>
    <row r="113" spans="1:67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</row>
    <row r="114" spans="1:67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</row>
    <row r="115" spans="1:67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</row>
    <row r="116" spans="1:67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</row>
    <row r="117" spans="1:67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</row>
    <row r="118" spans="1:67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</row>
    <row r="119" spans="1:67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</row>
    <row r="120" spans="1:67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</row>
    <row r="121" spans="1:67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</row>
    <row r="122" spans="1:67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</row>
    <row r="123" spans="1:67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</row>
    <row r="124" spans="1:67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</row>
    <row r="125" spans="1:67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</row>
    <row r="126" spans="1:67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</row>
    <row r="127" spans="1:67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</row>
    <row r="128" spans="1:67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</row>
    <row r="129" spans="1:67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</row>
    <row r="130" spans="1:67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</row>
    <row r="131" spans="1:67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</row>
    <row r="132" spans="1:67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</row>
    <row r="133" spans="1:67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</row>
    <row r="134" spans="1:67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</row>
    <row r="135" spans="1:67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</row>
    <row r="136" spans="1:67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</row>
    <row r="137" spans="1:67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</row>
    <row r="138" spans="1:67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</row>
    <row r="139" spans="1:67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</row>
    <row r="140" spans="1:67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</row>
    <row r="141" spans="1:67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</row>
    <row r="142" spans="1:67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</row>
    <row r="143" spans="1:67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</row>
    <row r="144" spans="1:67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</row>
    <row r="145" spans="1:67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</row>
    <row r="146" spans="1:67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</row>
    <row r="147" spans="1:67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</row>
    <row r="148" spans="1:67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</row>
    <row r="149" spans="1:67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</row>
    <row r="150" spans="1:67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</row>
    <row r="151" spans="1:67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</row>
    <row r="152" spans="1:67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</row>
    <row r="153" spans="1:67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</row>
    <row r="154" spans="1:67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</row>
    <row r="155" spans="1:67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</row>
    <row r="156" spans="1:67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</row>
    <row r="157" spans="1:67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</row>
    <row r="158" spans="1:67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</row>
    <row r="159" spans="1:67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</row>
    <row r="160" spans="1:67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</row>
    <row r="161" spans="1:67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</row>
    <row r="162" spans="1:67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</row>
    <row r="163" spans="1:67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</row>
    <row r="164" spans="1:67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</row>
    <row r="165" spans="1:67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</row>
    <row r="166" spans="1:67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</row>
    <row r="167" spans="1:67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</row>
    <row r="168" spans="1:67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</row>
    <row r="169" spans="1:67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</row>
    <row r="170" spans="1:67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</row>
    <row r="171" spans="1:67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</row>
    <row r="172" spans="1:67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</row>
    <row r="173" spans="1:67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</row>
    <row r="174" spans="1:67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</row>
    <row r="175" spans="1:67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</row>
    <row r="176" spans="1:67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</row>
    <row r="177" spans="1:67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</row>
    <row r="178" spans="1:67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</row>
    <row r="179" spans="1:67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</row>
    <row r="180" spans="1:67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</row>
    <row r="181" spans="1:67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</row>
    <row r="182" spans="1:67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</row>
    <row r="183" spans="1:67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</row>
    <row r="184" spans="1:67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</row>
    <row r="185" spans="1:67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</row>
    <row r="186" spans="1:67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</row>
    <row r="187" spans="1:67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</row>
    <row r="188" spans="1:67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</row>
    <row r="189" spans="1:67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</row>
    <row r="190" spans="1:67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</row>
    <row r="191" spans="1:67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</row>
    <row r="192" spans="1:67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</row>
    <row r="193" spans="1:67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</row>
    <row r="194" spans="1:67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</row>
    <row r="195" spans="1:67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</row>
    <row r="196" spans="1:67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</row>
    <row r="197" spans="1:67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</row>
    <row r="198" spans="1:67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</row>
    <row r="199" spans="1:67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</row>
    <row r="200" spans="1:67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</row>
    <row r="201" spans="1:67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</row>
    <row r="202" spans="1:67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</row>
    <row r="203" spans="1:67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</row>
    <row r="204" spans="1:67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</row>
    <row r="205" spans="1:67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</row>
    <row r="206" spans="1:67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</row>
    <row r="207" spans="1:67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</row>
    <row r="208" spans="1:67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</row>
    <row r="209" spans="1:67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</row>
    <row r="210" spans="1:67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</row>
    <row r="211" spans="1:67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</row>
    <row r="212" spans="1:67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</row>
    <row r="213" spans="1:67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</row>
    <row r="214" spans="1:67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</row>
    <row r="215" spans="1:67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</row>
    <row r="216" spans="1:67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</row>
    <row r="217" spans="1:67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</row>
    <row r="218" spans="1:67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</row>
    <row r="219" spans="1:67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</row>
    <row r="220" spans="1:67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</row>
    <row r="221" spans="1:67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</row>
    <row r="222" spans="1:67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</row>
    <row r="223" spans="1:67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</row>
    <row r="224" spans="1:67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</row>
    <row r="225" spans="1:67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</row>
    <row r="226" spans="1:67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</row>
    <row r="227" spans="1:67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</row>
    <row r="228" spans="1:67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</row>
    <row r="229" spans="1:67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</row>
    <row r="230" spans="1:67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</row>
    <row r="231" spans="1:67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</row>
    <row r="232" spans="1:67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</row>
    <row r="233" spans="1:67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</row>
    <row r="234" spans="1:67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</row>
    <row r="235" spans="1:67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</row>
    <row r="236" spans="1:67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</row>
    <row r="237" spans="1:67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</row>
    <row r="238" spans="1:67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</row>
    <row r="239" spans="1:67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</row>
    <row r="240" spans="1:67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</row>
    <row r="241" spans="1:67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</row>
    <row r="242" spans="1:67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</row>
    <row r="243" spans="1:67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</row>
    <row r="244" spans="1:67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</row>
    <row r="245" spans="1:67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</row>
    <row r="246" spans="1:67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</row>
    <row r="247" spans="1:67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</row>
    <row r="248" spans="1:67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</row>
    <row r="249" spans="1:67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</row>
    <row r="250" spans="1:67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</row>
    <row r="251" spans="1:67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</row>
    <row r="252" spans="1:67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</row>
    <row r="253" spans="1:67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</row>
    <row r="254" spans="1:67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</row>
    <row r="255" spans="1:67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</row>
    <row r="256" spans="1:67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</row>
    <row r="257" spans="1:67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</row>
    <row r="258" spans="1:67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</row>
    <row r="259" spans="1:67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</row>
    <row r="260" spans="1:67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</row>
    <row r="261" spans="1:67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</row>
    <row r="262" spans="1:67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</row>
    <row r="263" spans="1:67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</row>
    <row r="264" spans="1:67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</row>
    <row r="265" spans="1:67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</row>
    <row r="266" spans="1:67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</row>
    <row r="267" spans="1:67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</row>
    <row r="268" spans="1:67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</row>
    <row r="269" spans="1:67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</row>
    <row r="270" spans="1:67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</row>
    <row r="271" spans="1:67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</row>
    <row r="272" spans="1:67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</row>
    <row r="273" spans="1:67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</row>
    <row r="274" spans="1:67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</row>
    <row r="275" spans="1:67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</row>
    <row r="276" spans="1:67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</row>
    <row r="277" spans="1:67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</row>
    <row r="278" spans="1:67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</row>
    <row r="279" spans="1:67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</row>
    <row r="280" spans="1:67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</row>
    <row r="281" spans="1:67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</row>
    <row r="282" spans="1:67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</row>
    <row r="283" spans="1:67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</row>
    <row r="284" spans="1:67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</row>
    <row r="285" spans="1:67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</row>
    <row r="286" spans="1:67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</row>
    <row r="287" spans="1:67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</row>
    <row r="288" spans="1:67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</row>
    <row r="289" spans="1:67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</row>
    <row r="290" spans="1:67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</row>
    <row r="291" spans="1:67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</row>
    <row r="292" spans="1:67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</row>
    <row r="293" spans="1:67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</row>
    <row r="294" spans="1:67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</row>
    <row r="295" spans="1:67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</row>
    <row r="296" spans="1:67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</row>
    <row r="297" spans="1:67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</row>
    <row r="298" spans="1:67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</row>
    <row r="299" spans="1:67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</row>
    <row r="300" spans="1:67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</row>
    <row r="301" spans="1:67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</row>
    <row r="302" spans="1:67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</row>
    <row r="303" spans="1:67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</row>
    <row r="304" spans="1:67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</row>
    <row r="305" spans="1:67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</row>
    <row r="306" spans="1:67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</row>
    <row r="307" spans="1:67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</row>
    <row r="308" spans="1:67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</row>
    <row r="309" spans="1:67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</row>
    <row r="310" spans="1:67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</row>
    <row r="311" spans="1:67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</row>
    <row r="312" spans="1:67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</row>
    <row r="313" spans="1:67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</row>
    <row r="314" spans="1:67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</row>
    <row r="315" spans="1:67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</row>
    <row r="316" spans="1:67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</row>
    <row r="317" spans="1:67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</row>
    <row r="318" spans="1:67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</row>
    <row r="319" spans="1:67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</row>
    <row r="320" spans="1:67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</row>
    <row r="321" spans="1:16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</row>
    <row r="322" spans="1:16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</row>
    <row r="323" spans="1:16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</row>
    <row r="324" spans="1:16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</row>
    <row r="325" spans="1:16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</row>
    <row r="326" spans="1:16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</row>
    <row r="327" spans="1:16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</row>
    <row r="328" spans="1:16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</row>
    <row r="329" spans="1:16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</row>
    <row r="330" spans="1:16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</row>
    <row r="331" spans="1:16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</row>
    <row r="332" spans="1:16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</row>
    <row r="333" spans="1:16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</row>
    <row r="334" spans="1:16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</row>
    <row r="335" spans="1:16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</row>
    <row r="336" spans="1:16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</row>
    <row r="337" spans="1:16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</row>
    <row r="338" spans="1:16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</row>
    <row r="339" spans="1:16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</row>
    <row r="340" spans="1:16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</row>
    <row r="341" spans="1:16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</row>
    <row r="342" spans="1:16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</row>
    <row r="343" spans="1:16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</row>
    <row r="344" spans="1:16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</row>
    <row r="345" spans="1:16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</row>
    <row r="346" spans="1:16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</row>
    <row r="347" spans="1:16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</row>
    <row r="348" spans="1:16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</row>
    <row r="349" spans="1:16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</row>
    <row r="350" spans="1:16">
      <c r="A350" s="80"/>
    </row>
    <row r="351" spans="1:16">
      <c r="A351" s="80"/>
    </row>
    <row r="352" spans="1:16">
      <c r="A352" s="80"/>
    </row>
    <row r="353" spans="1:1">
      <c r="A353" s="80"/>
    </row>
    <row r="354" spans="1:1">
      <c r="A354" s="80"/>
    </row>
    <row r="355" spans="1:1">
      <c r="A355" s="80"/>
    </row>
    <row r="356" spans="1:1">
      <c r="A356" s="80"/>
    </row>
    <row r="357" spans="1:1">
      <c r="A357" s="80"/>
    </row>
    <row r="358" spans="1:1">
      <c r="A358" s="80"/>
    </row>
    <row r="359" spans="1:1">
      <c r="A359" s="80"/>
    </row>
    <row r="360" spans="1:1">
      <c r="A360" s="80"/>
    </row>
    <row r="361" spans="1:1">
      <c r="A361" s="80"/>
    </row>
    <row r="362" spans="1:1">
      <c r="A362" s="80"/>
    </row>
    <row r="363" spans="1:1">
      <c r="A363" s="80"/>
    </row>
    <row r="364" spans="1:1">
      <c r="A364" s="80"/>
    </row>
    <row r="365" spans="1:1">
      <c r="A365" s="80"/>
    </row>
    <row r="366" spans="1:1">
      <c r="A366" s="80"/>
    </row>
    <row r="367" spans="1:1">
      <c r="A367" s="80"/>
    </row>
    <row r="368" spans="1:1">
      <c r="A368" s="80"/>
    </row>
    <row r="369" spans="1:1">
      <c r="A369" s="80"/>
    </row>
    <row r="370" spans="1:1">
      <c r="A370" s="80"/>
    </row>
    <row r="371" spans="1:1">
      <c r="A371" s="80"/>
    </row>
    <row r="372" spans="1:1">
      <c r="A372" s="80"/>
    </row>
    <row r="373" spans="1:1">
      <c r="A373" s="80"/>
    </row>
    <row r="374" spans="1:1">
      <c r="A374" s="80"/>
    </row>
    <row r="375" spans="1:1">
      <c r="A375" s="80"/>
    </row>
    <row r="376" spans="1:1">
      <c r="A376" s="80"/>
    </row>
    <row r="377" spans="1:1">
      <c r="A377" s="80"/>
    </row>
    <row r="378" spans="1:1">
      <c r="A378" s="80"/>
    </row>
    <row r="379" spans="1:1">
      <c r="A379" s="80"/>
    </row>
    <row r="380" spans="1:1">
      <c r="A380" s="80"/>
    </row>
    <row r="381" spans="1:1">
      <c r="A381" s="80"/>
    </row>
    <row r="382" spans="1:1">
      <c r="A382" s="80"/>
    </row>
    <row r="383" spans="1:1">
      <c r="A383" s="80"/>
    </row>
    <row r="384" spans="1:1">
      <c r="A384" s="80"/>
    </row>
  </sheetData>
  <sheetProtection algorithmName="SHA-512" hashValue="DXaeeZpwDQZHYGyu4D2iL95Ds2d+Fd14nlRtammmWn9gdKWaHgckMmtbdPozRq5jKt+d2DaR5YFd8zOZCRlqJw==" saltValue="F4Q3BtNBW/14Bp3OFQHaVg==" spinCount="100000" sheet="1" formatCells="0" selectLockedCells="1"/>
  <dataConsolidate/>
  <mergeCells count="67">
    <mergeCell ref="C4:E5"/>
    <mergeCell ref="C35:G35"/>
    <mergeCell ref="C36:G36"/>
    <mergeCell ref="C37:G37"/>
    <mergeCell ref="C38:G38"/>
    <mergeCell ref="C30:F30"/>
    <mergeCell ref="C31:F3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M2:N2"/>
    <mergeCell ref="C28:F28"/>
    <mergeCell ref="C29:F29"/>
    <mergeCell ref="C8:F8"/>
    <mergeCell ref="C9:F9"/>
    <mergeCell ref="C27:F27"/>
    <mergeCell ref="K6:N6"/>
    <mergeCell ref="C7:F7"/>
    <mergeCell ref="M7:M8"/>
    <mergeCell ref="K4:M4"/>
    <mergeCell ref="K5:M5"/>
    <mergeCell ref="F4:I4"/>
    <mergeCell ref="F5:I5"/>
    <mergeCell ref="C24:F24"/>
    <mergeCell ref="C25:F25"/>
    <mergeCell ref="C26:F26"/>
    <mergeCell ref="C46:F46"/>
    <mergeCell ref="C47:F47"/>
    <mergeCell ref="C59:F59"/>
    <mergeCell ref="C56:F56"/>
    <mergeCell ref="C57:F57"/>
    <mergeCell ref="C51:F51"/>
    <mergeCell ref="C52:F52"/>
    <mergeCell ref="C55:G55"/>
    <mergeCell ref="C48:F48"/>
    <mergeCell ref="C49:F49"/>
    <mergeCell ref="C50:F50"/>
    <mergeCell ref="C58:F58"/>
    <mergeCell ref="M35:M36"/>
    <mergeCell ref="C40:G40"/>
    <mergeCell ref="C41:G41"/>
    <mergeCell ref="C44:G44"/>
    <mergeCell ref="M44:M45"/>
    <mergeCell ref="C39:G39"/>
    <mergeCell ref="C45:F45"/>
    <mergeCell ref="M55:M56"/>
    <mergeCell ref="C63:F63"/>
    <mergeCell ref="C64:F64"/>
    <mergeCell ref="B67:C67"/>
    <mergeCell ref="D67:F67"/>
    <mergeCell ref="I67:I68"/>
    <mergeCell ref="B68:C68"/>
    <mergeCell ref="D68:F68"/>
    <mergeCell ref="C62:F62"/>
    <mergeCell ref="C60:F60"/>
    <mergeCell ref="C61:F61"/>
    <mergeCell ref="C19:F19"/>
    <mergeCell ref="C20:F20"/>
    <mergeCell ref="C21:F21"/>
    <mergeCell ref="C22:F22"/>
    <mergeCell ref="C23:F23"/>
  </mergeCells>
  <printOptions horizontalCentered="1" verticalCentered="1"/>
  <pageMargins left="0" right="0" top="0.39370078740157483" bottom="0.39370078740157483" header="0" footer="0"/>
  <pageSetup scale="72" orientation="landscape" r:id="rId1"/>
  <headerFooter>
    <oddFooter>&amp;Z&amp;F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1C39-0061-4005-B737-6C39E517AECD}">
  <sheetPr>
    <tabColor theme="1" tint="4.9989318521683403E-2"/>
    <pageSetUpPr fitToPage="1"/>
  </sheetPr>
  <dimension ref="A1:AW206"/>
  <sheetViews>
    <sheetView showZeros="0" topLeftCell="A4" workbookViewId="0">
      <selection activeCell="C18" sqref="C18:F18"/>
    </sheetView>
  </sheetViews>
  <sheetFormatPr baseColWidth="10" defaultColWidth="11.42578125" defaultRowHeight="12.75" outlineLevelRow="1"/>
  <cols>
    <col min="1" max="1" width="4.28515625" customWidth="1"/>
    <col min="2" max="2" width="16.28515625" customWidth="1"/>
    <col min="3" max="3" width="18" customWidth="1"/>
    <col min="4" max="4" width="11.28515625" customWidth="1"/>
    <col min="5" max="5" width="18.28515625" customWidth="1"/>
    <col min="6" max="6" width="17" customWidth="1"/>
    <col min="7" max="7" width="17.140625" customWidth="1"/>
    <col min="8" max="8" width="1.5703125" customWidth="1"/>
    <col min="9" max="9" width="14.85546875"/>
    <col min="10" max="10" width="5.7109375" customWidth="1"/>
    <col min="11" max="11" width="17.85546875" customWidth="1"/>
    <col min="12" max="12" width="22.7109375" customWidth="1"/>
    <col min="13" max="14" width="14.85546875"/>
    <col min="15" max="15" width="12.5703125" customWidth="1"/>
  </cols>
  <sheetData>
    <row r="1" spans="1:44" ht="49.5" hidden="1" customHeight="1" outlineLevel="1">
      <c r="K1" s="18" t="s">
        <v>29</v>
      </c>
      <c r="L1" s="19" t="s">
        <v>32</v>
      </c>
      <c r="M1" s="287">
        <v>1</v>
      </c>
      <c r="O1" s="61">
        <f>5/115</f>
        <v>4.3478260869565216E-2</v>
      </c>
      <c r="P1" s="61">
        <f>5/105</f>
        <v>4.7619047619047616E-2</v>
      </c>
      <c r="Q1" s="61">
        <f>9.975/109.975</f>
        <v>9.0702432370993402E-2</v>
      </c>
      <c r="R1" s="61">
        <f>5/114.975</f>
        <v>4.3487714720591437E-2</v>
      </c>
      <c r="S1" s="61">
        <v>0.5</v>
      </c>
      <c r="T1" s="61">
        <f>9.975/114.975</f>
        <v>8.6757990867579904E-2</v>
      </c>
    </row>
    <row r="2" spans="1:44" hidden="1" outlineLevel="1">
      <c r="K2" s="20"/>
      <c r="L2" s="20"/>
      <c r="M2" s="20"/>
      <c r="O2" s="62" t="s">
        <v>33</v>
      </c>
      <c r="P2" s="62" t="s">
        <v>23</v>
      </c>
      <c r="Q2" s="62" t="s">
        <v>34</v>
      </c>
      <c r="R2" s="62" t="s">
        <v>35</v>
      </c>
      <c r="S2" s="62"/>
      <c r="T2" s="62" t="s">
        <v>36</v>
      </c>
    </row>
    <row r="3" spans="1:44" ht="13.5" hidden="1" outlineLevel="1" thickBot="1"/>
    <row r="4" spans="1:44" ht="16.5" customHeight="1" collapsed="1" thickBot="1">
      <c r="A4" s="77"/>
      <c r="B4" s="380"/>
      <c r="C4" s="943"/>
      <c r="D4" s="943"/>
      <c r="E4" s="944"/>
      <c r="F4" s="901" t="s">
        <v>75</v>
      </c>
      <c r="G4" s="942"/>
      <c r="H4" s="942"/>
      <c r="I4" s="902"/>
      <c r="J4" s="78"/>
      <c r="K4" s="947" t="s">
        <v>62</v>
      </c>
      <c r="L4" s="948"/>
      <c r="M4" s="949"/>
      <c r="N4" s="903" t="s">
        <v>20</v>
      </c>
      <c r="O4" s="80"/>
      <c r="P4" s="80"/>
      <c r="Q4" s="77"/>
      <c r="R4" s="77"/>
      <c r="S4" s="80"/>
      <c r="T4" s="80"/>
      <c r="U4" s="80"/>
      <c r="V4" s="80"/>
      <c r="W4" s="80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</row>
    <row r="5" spans="1:44" ht="35.25" customHeight="1" thickBot="1">
      <c r="A5" s="77"/>
      <c r="B5" s="380"/>
      <c r="C5" s="945"/>
      <c r="D5" s="945"/>
      <c r="E5" s="946"/>
      <c r="F5" s="950" t="str">
        <f>'FDT - Garage - Chantier'!G2</f>
        <v>Votre nom complet</v>
      </c>
      <c r="G5" s="951"/>
      <c r="H5" s="951"/>
      <c r="I5" s="952"/>
      <c r="J5" s="85"/>
      <c r="K5" s="654">
        <f>LOOKUP(N5,Period!A3:A55,Period!C3:C55)</f>
        <v>45654</v>
      </c>
      <c r="L5" s="655"/>
      <c r="M5" s="656"/>
      <c r="N5" s="975">
        <f>'FDT - Garage - Chantier'!P2</f>
        <v>1</v>
      </c>
      <c r="O5" s="80"/>
      <c r="P5" s="80"/>
      <c r="Q5" s="80"/>
      <c r="R5" s="80"/>
      <c r="S5" s="80"/>
      <c r="T5" s="80"/>
      <c r="U5" s="80"/>
      <c r="V5" s="80"/>
      <c r="W5" s="80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</row>
    <row r="6" spans="1:44" ht="13.5" thickBot="1">
      <c r="A6" s="77"/>
      <c r="B6" s="77"/>
      <c r="C6" s="77"/>
      <c r="D6" s="77"/>
      <c r="E6" s="77"/>
      <c r="G6" s="77"/>
      <c r="I6" s="88">
        <v>40</v>
      </c>
      <c r="J6" s="80"/>
      <c r="K6" s="986" t="s">
        <v>74</v>
      </c>
      <c r="L6" s="988"/>
      <c r="M6" s="988"/>
      <c r="N6" s="987"/>
      <c r="O6" s="80"/>
      <c r="P6" s="80"/>
      <c r="Q6" s="80"/>
      <c r="R6" s="80"/>
      <c r="S6" s="80"/>
      <c r="T6" s="80"/>
      <c r="U6" s="80"/>
      <c r="V6" s="80"/>
      <c r="W6" s="80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</row>
    <row r="7" spans="1:44" ht="26.25" thickBot="1">
      <c r="A7" s="77"/>
      <c r="B7" s="27" t="s">
        <v>1</v>
      </c>
      <c r="C7" s="677" t="s">
        <v>177</v>
      </c>
      <c r="D7" s="678"/>
      <c r="E7" s="678"/>
      <c r="F7" s="679"/>
      <c r="G7" s="23" t="s">
        <v>21</v>
      </c>
      <c r="H7" s="77"/>
      <c r="I7" s="22" t="s">
        <v>107</v>
      </c>
      <c r="J7" s="80"/>
      <c r="K7" s="23" t="s">
        <v>4</v>
      </c>
      <c r="L7" s="23" t="s">
        <v>22</v>
      </c>
      <c r="M7" s="693" t="s">
        <v>80</v>
      </c>
      <c r="N7" s="23" t="s">
        <v>81</v>
      </c>
      <c r="O7" s="80"/>
      <c r="P7" s="80"/>
      <c r="Q7" s="80"/>
      <c r="R7" s="80"/>
      <c r="S7" s="80"/>
      <c r="T7" s="80"/>
      <c r="U7" s="80"/>
      <c r="V7" s="80"/>
      <c r="W7" s="80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</row>
    <row r="8" spans="1:44" ht="31.5" customHeight="1" thickBot="1">
      <c r="A8" s="77"/>
      <c r="B8" s="24" t="s">
        <v>2</v>
      </c>
      <c r="C8" s="666" t="s">
        <v>179</v>
      </c>
      <c r="D8" s="667"/>
      <c r="E8" s="667"/>
      <c r="F8" s="668"/>
      <c r="G8" s="300">
        <v>0.64</v>
      </c>
      <c r="H8" s="77"/>
      <c r="I8" s="25"/>
      <c r="J8" s="80"/>
      <c r="K8" s="383" t="s">
        <v>23</v>
      </c>
      <c r="L8" s="383" t="s">
        <v>28</v>
      </c>
      <c r="M8" s="609"/>
      <c r="N8" s="24" t="s">
        <v>82</v>
      </c>
      <c r="O8" s="80"/>
      <c r="P8" s="80"/>
      <c r="Q8" s="80"/>
      <c r="R8" s="80"/>
      <c r="S8" s="80"/>
      <c r="T8" s="80"/>
      <c r="U8" s="80"/>
      <c r="V8" s="80"/>
      <c r="W8" s="80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</row>
    <row r="9" spans="1:44">
      <c r="A9" s="77"/>
      <c r="B9" s="249"/>
      <c r="C9" s="672"/>
      <c r="D9" s="673"/>
      <c r="E9" s="673"/>
      <c r="F9" s="674"/>
      <c r="G9" s="53"/>
      <c r="H9" s="80"/>
      <c r="I9" s="976">
        <f t="shared" ref="I9:I28" si="0">+IF(G9-$I$6&gt;0,(G9-$I$6)*$G$8,0)</f>
        <v>0</v>
      </c>
      <c r="J9" s="80"/>
      <c r="K9" s="976">
        <f t="shared" ref="K9:K28" si="1">ROUND(I9*$P$1,2)</f>
        <v>0</v>
      </c>
      <c r="L9" s="976">
        <f t="shared" ref="L9:L28" si="2">ROUND($Q$1*I9,2)*$M$1</f>
        <v>0</v>
      </c>
      <c r="M9" s="977"/>
      <c r="N9" s="976">
        <f t="shared" ref="N9:N28" si="3">I9-K9-L9</f>
        <v>0</v>
      </c>
      <c r="O9" s="80"/>
      <c r="P9" s="80"/>
      <c r="Q9" s="80"/>
      <c r="R9" s="80"/>
      <c r="S9" s="80"/>
      <c r="T9" s="80"/>
      <c r="U9" s="80"/>
      <c r="V9" s="80"/>
      <c r="W9" s="80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</row>
    <row r="10" spans="1:44">
      <c r="A10" s="77"/>
      <c r="B10" s="249"/>
      <c r="C10" s="672"/>
      <c r="D10" s="673"/>
      <c r="E10" s="673"/>
      <c r="F10" s="674"/>
      <c r="G10" s="53"/>
      <c r="H10" s="80"/>
      <c r="I10" s="976">
        <f t="shared" si="0"/>
        <v>0</v>
      </c>
      <c r="J10" s="80"/>
      <c r="K10" s="976">
        <f t="shared" si="1"/>
        <v>0</v>
      </c>
      <c r="L10" s="976">
        <f t="shared" si="2"/>
        <v>0</v>
      </c>
      <c r="M10" s="977"/>
      <c r="N10" s="976">
        <f t="shared" si="3"/>
        <v>0</v>
      </c>
      <c r="O10" s="80"/>
      <c r="P10" s="80"/>
      <c r="Q10" s="80"/>
      <c r="R10" s="80"/>
      <c r="S10" s="80"/>
      <c r="T10" s="80"/>
      <c r="U10" s="80"/>
      <c r="V10" s="80"/>
      <c r="W10" s="80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</row>
    <row r="11" spans="1:44">
      <c r="A11" s="77"/>
      <c r="B11" s="249"/>
      <c r="C11" s="672"/>
      <c r="D11" s="673"/>
      <c r="E11" s="673"/>
      <c r="F11" s="674"/>
      <c r="G11" s="53"/>
      <c r="H11" s="80"/>
      <c r="I11" s="976">
        <f t="shared" si="0"/>
        <v>0</v>
      </c>
      <c r="J11" s="80"/>
      <c r="K11" s="976">
        <f t="shared" si="1"/>
        <v>0</v>
      </c>
      <c r="L11" s="976">
        <f t="shared" si="2"/>
        <v>0</v>
      </c>
      <c r="M11" s="977"/>
      <c r="N11" s="976">
        <f t="shared" si="3"/>
        <v>0</v>
      </c>
      <c r="O11" s="80"/>
      <c r="P11" s="80"/>
      <c r="Q11" s="80"/>
      <c r="R11" s="80"/>
      <c r="S11" s="80"/>
      <c r="T11" s="80"/>
      <c r="U11" s="80"/>
      <c r="V11" s="80"/>
      <c r="W11" s="80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</row>
    <row r="12" spans="1:44">
      <c r="A12" s="77"/>
      <c r="B12" s="249"/>
      <c r="C12" s="639"/>
      <c r="D12" s="640"/>
      <c r="E12" s="640"/>
      <c r="F12" s="641"/>
      <c r="G12" s="302"/>
      <c r="H12" s="80"/>
      <c r="I12" s="976">
        <f t="shared" si="0"/>
        <v>0</v>
      </c>
      <c r="J12" s="80"/>
      <c r="K12" s="976">
        <f t="shared" si="1"/>
        <v>0</v>
      </c>
      <c r="L12" s="976">
        <f t="shared" si="2"/>
        <v>0</v>
      </c>
      <c r="M12" s="977"/>
      <c r="N12" s="976">
        <f t="shared" si="3"/>
        <v>0</v>
      </c>
      <c r="O12" s="80"/>
      <c r="P12" s="80"/>
      <c r="Q12" s="80"/>
      <c r="R12" s="80"/>
      <c r="S12" s="80"/>
      <c r="T12" s="80"/>
      <c r="U12" s="80"/>
      <c r="V12" s="80"/>
      <c r="W12" s="80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</row>
    <row r="13" spans="1:44">
      <c r="A13" s="77"/>
      <c r="B13" s="249"/>
      <c r="C13" s="639"/>
      <c r="D13" s="640"/>
      <c r="E13" s="640"/>
      <c r="F13" s="641"/>
      <c r="G13" s="302"/>
      <c r="H13" s="80"/>
      <c r="I13" s="976">
        <f t="shared" si="0"/>
        <v>0</v>
      </c>
      <c r="J13" s="80"/>
      <c r="K13" s="976">
        <f t="shared" si="1"/>
        <v>0</v>
      </c>
      <c r="L13" s="976">
        <f t="shared" si="2"/>
        <v>0</v>
      </c>
      <c r="M13" s="977"/>
      <c r="N13" s="976">
        <f t="shared" si="3"/>
        <v>0</v>
      </c>
      <c r="O13" s="80"/>
      <c r="P13" s="80"/>
      <c r="Q13" s="80"/>
      <c r="R13" s="80"/>
      <c r="S13" s="80"/>
      <c r="T13" s="80"/>
      <c r="U13" s="80"/>
      <c r="V13" s="80"/>
      <c r="W13" s="80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</row>
    <row r="14" spans="1:44">
      <c r="A14" s="77"/>
      <c r="B14" s="249"/>
      <c r="C14" s="639"/>
      <c r="D14" s="640"/>
      <c r="E14" s="640"/>
      <c r="F14" s="641"/>
      <c r="G14" s="302"/>
      <c r="H14" s="80"/>
      <c r="I14" s="976">
        <f t="shared" si="0"/>
        <v>0</v>
      </c>
      <c r="J14" s="80"/>
      <c r="K14" s="976">
        <f t="shared" si="1"/>
        <v>0</v>
      </c>
      <c r="L14" s="976">
        <f t="shared" si="2"/>
        <v>0</v>
      </c>
      <c r="M14" s="977"/>
      <c r="N14" s="976">
        <f t="shared" si="3"/>
        <v>0</v>
      </c>
      <c r="O14" s="80"/>
      <c r="P14" s="80"/>
      <c r="Q14" s="80"/>
      <c r="R14" s="80"/>
      <c r="S14" s="80"/>
      <c r="T14" s="80"/>
      <c r="U14" s="80"/>
      <c r="V14" s="80"/>
      <c r="W14" s="80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</row>
    <row r="15" spans="1:44">
      <c r="A15" s="77"/>
      <c r="B15" s="249"/>
      <c r="C15" s="639"/>
      <c r="D15" s="640"/>
      <c r="E15" s="640"/>
      <c r="F15" s="641"/>
      <c r="G15" s="302"/>
      <c r="H15" s="80"/>
      <c r="I15" s="976">
        <f t="shared" si="0"/>
        <v>0</v>
      </c>
      <c r="J15" s="80"/>
      <c r="K15" s="976">
        <f t="shared" si="1"/>
        <v>0</v>
      </c>
      <c r="L15" s="976">
        <f t="shared" si="2"/>
        <v>0</v>
      </c>
      <c r="M15" s="977"/>
      <c r="N15" s="976">
        <f t="shared" si="3"/>
        <v>0</v>
      </c>
      <c r="O15" s="80"/>
      <c r="P15" s="80"/>
      <c r="Q15" s="80"/>
      <c r="R15" s="80"/>
      <c r="S15" s="80"/>
      <c r="T15" s="80"/>
      <c r="U15" s="80"/>
      <c r="V15" s="80"/>
      <c r="W15" s="80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</row>
    <row r="16" spans="1:44">
      <c r="A16" s="77"/>
      <c r="B16" s="249"/>
      <c r="C16" s="639"/>
      <c r="D16" s="640"/>
      <c r="E16" s="640"/>
      <c r="F16" s="641"/>
      <c r="G16" s="302"/>
      <c r="H16" s="80"/>
      <c r="I16" s="976">
        <f t="shared" si="0"/>
        <v>0</v>
      </c>
      <c r="J16" s="80"/>
      <c r="K16" s="976">
        <f t="shared" si="1"/>
        <v>0</v>
      </c>
      <c r="L16" s="976">
        <f t="shared" si="2"/>
        <v>0</v>
      </c>
      <c r="M16" s="977"/>
      <c r="N16" s="976">
        <f t="shared" si="3"/>
        <v>0</v>
      </c>
      <c r="O16" s="80"/>
      <c r="P16" s="80"/>
      <c r="Q16" s="80"/>
      <c r="R16" s="80"/>
      <c r="S16" s="80"/>
      <c r="T16" s="80"/>
      <c r="U16" s="80"/>
      <c r="V16" s="80"/>
      <c r="W16" s="80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</row>
    <row r="17" spans="1:44">
      <c r="A17" s="77"/>
      <c r="B17" s="249"/>
      <c r="C17" s="639"/>
      <c r="D17" s="640"/>
      <c r="E17" s="640"/>
      <c r="F17" s="641"/>
      <c r="G17" s="302"/>
      <c r="H17" s="80"/>
      <c r="I17" s="976">
        <f t="shared" si="0"/>
        <v>0</v>
      </c>
      <c r="J17" s="80"/>
      <c r="K17" s="976">
        <f t="shared" si="1"/>
        <v>0</v>
      </c>
      <c r="L17" s="976">
        <f t="shared" si="2"/>
        <v>0</v>
      </c>
      <c r="M17" s="977"/>
      <c r="N17" s="976">
        <f t="shared" si="3"/>
        <v>0</v>
      </c>
      <c r="O17" s="80"/>
      <c r="P17" s="80"/>
      <c r="Q17" s="80"/>
      <c r="R17" s="80"/>
      <c r="S17" s="80"/>
      <c r="T17" s="80"/>
      <c r="U17" s="80"/>
      <c r="V17" s="80"/>
      <c r="W17" s="80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</row>
    <row r="18" spans="1:44">
      <c r="A18" s="77"/>
      <c r="B18" s="249"/>
      <c r="C18" s="639"/>
      <c r="D18" s="640"/>
      <c r="E18" s="640"/>
      <c r="F18" s="641"/>
      <c r="G18" s="302"/>
      <c r="H18" s="80"/>
      <c r="I18" s="976">
        <f t="shared" si="0"/>
        <v>0</v>
      </c>
      <c r="J18" s="80"/>
      <c r="K18" s="976">
        <f t="shared" si="1"/>
        <v>0</v>
      </c>
      <c r="L18" s="976">
        <f t="shared" si="2"/>
        <v>0</v>
      </c>
      <c r="M18" s="977"/>
      <c r="N18" s="976">
        <f t="shared" si="3"/>
        <v>0</v>
      </c>
      <c r="O18" s="80"/>
      <c r="P18" s="80"/>
      <c r="Q18" s="80"/>
      <c r="R18" s="80"/>
      <c r="S18" s="80"/>
      <c r="T18" s="80"/>
      <c r="U18" s="80"/>
      <c r="V18" s="80"/>
      <c r="W18" s="80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</row>
    <row r="19" spans="1:44">
      <c r="A19" s="77"/>
      <c r="B19" s="249"/>
      <c r="C19" s="672"/>
      <c r="D19" s="673"/>
      <c r="E19" s="673"/>
      <c r="F19" s="674"/>
      <c r="G19" s="302"/>
      <c r="H19" s="80"/>
      <c r="I19" s="976">
        <f t="shared" si="0"/>
        <v>0</v>
      </c>
      <c r="J19" s="80"/>
      <c r="K19" s="976">
        <f t="shared" si="1"/>
        <v>0</v>
      </c>
      <c r="L19" s="976">
        <f t="shared" si="2"/>
        <v>0</v>
      </c>
      <c r="M19" s="977"/>
      <c r="N19" s="976">
        <f t="shared" si="3"/>
        <v>0</v>
      </c>
      <c r="O19" s="80"/>
      <c r="P19" s="80"/>
      <c r="Q19" s="80"/>
      <c r="R19" s="80"/>
      <c r="S19" s="80"/>
      <c r="T19" s="80"/>
      <c r="U19" s="80"/>
      <c r="V19" s="80"/>
      <c r="W19" s="80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</row>
    <row r="20" spans="1:44">
      <c r="A20" s="77"/>
      <c r="B20" s="249"/>
      <c r="C20" s="672"/>
      <c r="D20" s="673"/>
      <c r="E20" s="673"/>
      <c r="F20" s="674"/>
      <c r="G20" s="302"/>
      <c r="H20" s="80"/>
      <c r="I20" s="976">
        <f t="shared" si="0"/>
        <v>0</v>
      </c>
      <c r="J20" s="80"/>
      <c r="K20" s="976">
        <f t="shared" si="1"/>
        <v>0</v>
      </c>
      <c r="L20" s="976">
        <f t="shared" si="2"/>
        <v>0</v>
      </c>
      <c r="M20" s="977"/>
      <c r="N20" s="976">
        <f t="shared" si="3"/>
        <v>0</v>
      </c>
      <c r="O20" s="80"/>
      <c r="P20" s="80"/>
      <c r="Q20" s="80"/>
      <c r="R20" s="80"/>
      <c r="S20" s="80"/>
      <c r="T20" s="80"/>
      <c r="U20" s="80"/>
      <c r="V20" s="80"/>
      <c r="W20" s="80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</row>
    <row r="21" spans="1:44">
      <c r="A21" s="77"/>
      <c r="B21" s="249"/>
      <c r="C21" s="639"/>
      <c r="D21" s="640"/>
      <c r="E21" s="640"/>
      <c r="F21" s="641"/>
      <c r="G21" s="302"/>
      <c r="H21" s="80"/>
      <c r="I21" s="976">
        <f t="shared" si="0"/>
        <v>0</v>
      </c>
      <c r="J21" s="80"/>
      <c r="K21" s="976">
        <f t="shared" si="1"/>
        <v>0</v>
      </c>
      <c r="L21" s="976">
        <f t="shared" si="2"/>
        <v>0</v>
      </c>
      <c r="M21" s="977"/>
      <c r="N21" s="976">
        <f t="shared" si="3"/>
        <v>0</v>
      </c>
      <c r="O21" s="80"/>
      <c r="P21" s="80"/>
      <c r="Q21" s="80"/>
      <c r="R21" s="80"/>
      <c r="S21" s="80"/>
      <c r="T21" s="80"/>
      <c r="U21" s="80"/>
      <c r="V21" s="80"/>
      <c r="W21" s="80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</row>
    <row r="22" spans="1:44">
      <c r="A22" s="77"/>
      <c r="B22" s="249"/>
      <c r="C22" s="639"/>
      <c r="D22" s="640"/>
      <c r="E22" s="640"/>
      <c r="F22" s="641"/>
      <c r="G22" s="302"/>
      <c r="H22" s="80"/>
      <c r="I22" s="976">
        <f t="shared" si="0"/>
        <v>0</v>
      </c>
      <c r="J22" s="80"/>
      <c r="K22" s="976">
        <f t="shared" si="1"/>
        <v>0</v>
      </c>
      <c r="L22" s="976">
        <f t="shared" si="2"/>
        <v>0</v>
      </c>
      <c r="M22" s="977"/>
      <c r="N22" s="976">
        <f t="shared" si="3"/>
        <v>0</v>
      </c>
      <c r="O22" s="80"/>
      <c r="P22" s="80"/>
      <c r="Q22" s="80"/>
      <c r="R22" s="80"/>
      <c r="S22" s="80"/>
      <c r="T22" s="80"/>
      <c r="U22" s="80"/>
      <c r="V22" s="80"/>
      <c r="W22" s="80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</row>
    <row r="23" spans="1:44">
      <c r="A23" s="77"/>
      <c r="B23" s="249"/>
      <c r="C23" s="639"/>
      <c r="D23" s="640"/>
      <c r="E23" s="640"/>
      <c r="F23" s="641"/>
      <c r="G23" s="302"/>
      <c r="H23" s="80"/>
      <c r="I23" s="976">
        <f t="shared" si="0"/>
        <v>0</v>
      </c>
      <c r="J23" s="80"/>
      <c r="K23" s="976">
        <f t="shared" si="1"/>
        <v>0</v>
      </c>
      <c r="L23" s="976">
        <f t="shared" si="2"/>
        <v>0</v>
      </c>
      <c r="M23" s="977"/>
      <c r="N23" s="976">
        <f t="shared" si="3"/>
        <v>0</v>
      </c>
      <c r="O23" s="80"/>
      <c r="P23" s="80"/>
      <c r="Q23" s="80"/>
      <c r="R23" s="80"/>
      <c r="S23" s="80"/>
      <c r="T23" s="80"/>
      <c r="U23" s="80"/>
      <c r="V23" s="80"/>
      <c r="W23" s="80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</row>
    <row r="24" spans="1:44">
      <c r="A24" s="77"/>
      <c r="B24" s="249"/>
      <c r="C24" s="672"/>
      <c r="D24" s="673"/>
      <c r="E24" s="673"/>
      <c r="F24" s="674"/>
      <c r="G24" s="302"/>
      <c r="H24" s="80"/>
      <c r="I24" s="976">
        <f t="shared" si="0"/>
        <v>0</v>
      </c>
      <c r="J24" s="80"/>
      <c r="K24" s="976">
        <f t="shared" si="1"/>
        <v>0</v>
      </c>
      <c r="L24" s="976">
        <f t="shared" si="2"/>
        <v>0</v>
      </c>
      <c r="M24" s="977"/>
      <c r="N24" s="976">
        <f t="shared" si="3"/>
        <v>0</v>
      </c>
      <c r="O24" s="80"/>
      <c r="P24" s="80"/>
      <c r="Q24" s="80"/>
      <c r="R24" s="80"/>
      <c r="S24" s="80"/>
      <c r="T24" s="80"/>
      <c r="U24" s="80"/>
      <c r="V24" s="80"/>
      <c r="W24" s="80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</row>
    <row r="25" spans="1:44">
      <c r="A25" s="77"/>
      <c r="B25" s="249"/>
      <c r="C25" s="672"/>
      <c r="D25" s="673"/>
      <c r="E25" s="673"/>
      <c r="F25" s="674"/>
      <c r="G25" s="302"/>
      <c r="H25" s="80"/>
      <c r="I25" s="976">
        <f t="shared" si="0"/>
        <v>0</v>
      </c>
      <c r="J25" s="80"/>
      <c r="K25" s="976">
        <f t="shared" si="1"/>
        <v>0</v>
      </c>
      <c r="L25" s="976">
        <f t="shared" si="2"/>
        <v>0</v>
      </c>
      <c r="M25" s="977"/>
      <c r="N25" s="976">
        <f t="shared" si="3"/>
        <v>0</v>
      </c>
      <c r="O25" s="80"/>
      <c r="P25" s="80"/>
      <c r="Q25" s="80"/>
      <c r="R25" s="80"/>
      <c r="S25" s="80"/>
      <c r="T25" s="80"/>
      <c r="U25" s="80"/>
      <c r="V25" s="80"/>
      <c r="W25" s="80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</row>
    <row r="26" spans="1:44">
      <c r="A26" s="77"/>
      <c r="B26" s="249"/>
      <c r="C26" s="672"/>
      <c r="D26" s="673"/>
      <c r="E26" s="673"/>
      <c r="F26" s="674"/>
      <c r="G26" s="302"/>
      <c r="H26" s="80"/>
      <c r="I26" s="976">
        <f t="shared" si="0"/>
        <v>0</v>
      </c>
      <c r="J26" s="80"/>
      <c r="K26" s="976">
        <f t="shared" si="1"/>
        <v>0</v>
      </c>
      <c r="L26" s="976">
        <f t="shared" si="2"/>
        <v>0</v>
      </c>
      <c r="M26" s="977"/>
      <c r="N26" s="976">
        <f t="shared" si="3"/>
        <v>0</v>
      </c>
      <c r="O26" s="80"/>
      <c r="P26" s="80"/>
      <c r="Q26" s="80"/>
      <c r="R26" s="80"/>
      <c r="S26" s="80"/>
      <c r="T26" s="80"/>
      <c r="U26" s="80"/>
      <c r="V26" s="80"/>
      <c r="W26" s="80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</row>
    <row r="27" spans="1:44">
      <c r="A27" s="77"/>
      <c r="B27" s="249"/>
      <c r="C27" s="672"/>
      <c r="D27" s="673"/>
      <c r="E27" s="673"/>
      <c r="F27" s="673"/>
      <c r="G27" s="53"/>
      <c r="H27" s="80"/>
      <c r="I27" s="976">
        <f t="shared" si="0"/>
        <v>0</v>
      </c>
      <c r="J27" s="80"/>
      <c r="K27" s="976">
        <f t="shared" si="1"/>
        <v>0</v>
      </c>
      <c r="L27" s="976">
        <f t="shared" si="2"/>
        <v>0</v>
      </c>
      <c r="M27" s="977"/>
      <c r="N27" s="976">
        <f t="shared" si="3"/>
        <v>0</v>
      </c>
      <c r="O27" s="80"/>
      <c r="P27" s="80"/>
      <c r="Q27" s="80"/>
      <c r="R27" s="86"/>
      <c r="S27" s="80"/>
      <c r="T27" s="80"/>
      <c r="U27" s="80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</row>
    <row r="28" spans="1:44">
      <c r="A28" s="77"/>
      <c r="B28" s="249"/>
      <c r="C28" s="672"/>
      <c r="D28" s="673"/>
      <c r="E28" s="673"/>
      <c r="F28" s="673"/>
      <c r="G28" s="53"/>
      <c r="H28" s="80"/>
      <c r="I28" s="976">
        <f t="shared" si="0"/>
        <v>0</v>
      </c>
      <c r="J28" s="80"/>
      <c r="K28" s="976">
        <f t="shared" si="1"/>
        <v>0</v>
      </c>
      <c r="L28" s="976">
        <f t="shared" si="2"/>
        <v>0</v>
      </c>
      <c r="M28" s="977"/>
      <c r="N28" s="976">
        <f t="shared" si="3"/>
        <v>0</v>
      </c>
      <c r="O28" s="80"/>
      <c r="P28" s="80"/>
      <c r="Q28" s="80"/>
      <c r="R28" s="80"/>
      <c r="S28" s="80"/>
      <c r="T28" s="80"/>
      <c r="U28" s="80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</row>
    <row r="29" spans="1:44">
      <c r="A29" s="77"/>
      <c r="B29" s="303"/>
      <c r="C29" s="628" t="s">
        <v>180</v>
      </c>
      <c r="D29" s="629"/>
      <c r="E29" s="629"/>
      <c r="F29" s="629"/>
      <c r="G29" s="304"/>
      <c r="H29" s="80"/>
      <c r="I29" s="381"/>
      <c r="J29" s="80"/>
      <c r="K29" s="381"/>
      <c r="L29" s="381"/>
      <c r="M29" s="382"/>
      <c r="N29" s="381"/>
      <c r="O29" s="80"/>
      <c r="P29" s="80"/>
      <c r="Q29" s="80"/>
      <c r="R29" s="80"/>
      <c r="S29" s="80"/>
      <c r="T29" s="80"/>
      <c r="U29" s="80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</row>
    <row r="30" spans="1:44" ht="13.5" thickBot="1">
      <c r="A30" s="77"/>
      <c r="B30" s="249"/>
      <c r="C30" s="672"/>
      <c r="D30" s="673"/>
      <c r="E30" s="673"/>
      <c r="F30" s="673"/>
      <c r="G30" s="53"/>
      <c r="H30" s="80"/>
      <c r="I30" s="976">
        <f>G30*$G$8</f>
        <v>0</v>
      </c>
      <c r="J30" s="80"/>
      <c r="K30" s="976">
        <f t="shared" ref="K30:K31" si="4">ROUND(I30*$P$1,2)</f>
        <v>0</v>
      </c>
      <c r="L30" s="976">
        <f t="shared" ref="L30:L31" si="5">ROUND($Q$1*I30,2)*$M$1</f>
        <v>0</v>
      </c>
      <c r="M30" s="977"/>
      <c r="N30" s="976">
        <f t="shared" ref="N30:N31" si="6">I30-K30-L30</f>
        <v>0</v>
      </c>
      <c r="O30" s="80"/>
      <c r="P30" s="80"/>
      <c r="Q30" s="80"/>
      <c r="R30" s="80"/>
      <c r="S30" s="80"/>
      <c r="T30" s="80"/>
      <c r="U30" s="80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</row>
    <row r="31" spans="1:44" ht="13.5" thickBot="1">
      <c r="A31" s="77"/>
      <c r="B31" s="251"/>
      <c r="C31" s="675"/>
      <c r="D31" s="676"/>
      <c r="E31" s="676"/>
      <c r="F31" s="676"/>
      <c r="G31" s="54"/>
      <c r="H31" s="80"/>
      <c r="I31" s="930">
        <f>G31*$G$8</f>
        <v>0</v>
      </c>
      <c r="J31" s="80"/>
      <c r="K31" s="930">
        <f t="shared" si="4"/>
        <v>0</v>
      </c>
      <c r="L31" s="971">
        <f t="shared" si="5"/>
        <v>0</v>
      </c>
      <c r="M31" s="978"/>
      <c r="N31" s="971">
        <f t="shared" si="6"/>
        <v>0</v>
      </c>
      <c r="O31" s="387" t="s">
        <v>83</v>
      </c>
      <c r="P31" s="80"/>
      <c r="Q31" s="80"/>
      <c r="R31" s="86"/>
      <c r="S31" s="80"/>
      <c r="T31" s="80"/>
      <c r="U31" s="80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</row>
    <row r="32" spans="1:44" ht="13.5" thickBot="1">
      <c r="A32" s="77"/>
      <c r="B32" s="82"/>
      <c r="C32" s="82"/>
      <c r="D32" s="82"/>
      <c r="E32" s="82"/>
      <c r="F32" s="82"/>
      <c r="G32" s="26" t="s">
        <v>0</v>
      </c>
      <c r="H32" s="80"/>
      <c r="I32" s="417">
        <f>SUM(I9:I31)</f>
        <v>0</v>
      </c>
      <c r="J32" s="80"/>
      <c r="K32" s="417">
        <f>SUM(K9:K31)</f>
        <v>0</v>
      </c>
      <c r="L32" s="417">
        <f>SUM(L9:L31)</f>
        <v>0</v>
      </c>
      <c r="M32" s="416"/>
      <c r="N32" s="417">
        <f>SUM(N9:N31)</f>
        <v>0</v>
      </c>
      <c r="O32" s="387">
        <v>54018</v>
      </c>
      <c r="P32" s="80"/>
      <c r="Q32" s="80"/>
      <c r="R32" s="80"/>
      <c r="S32" s="80"/>
      <c r="T32" s="80"/>
      <c r="U32" s="80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</row>
    <row r="33" spans="1:45">
      <c r="A33" s="77"/>
      <c r="B33" s="77"/>
      <c r="C33" s="77"/>
      <c r="D33" s="77"/>
      <c r="E33" s="77"/>
      <c r="F33" s="77"/>
      <c r="G33" s="77"/>
      <c r="H33" s="77"/>
      <c r="I33" s="77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</row>
    <row r="34" spans="1:45" ht="5.25" customHeight="1">
      <c r="A34" s="77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</row>
    <row r="35" spans="1:45" ht="5.25" customHeight="1" thickBot="1">
      <c r="A35" s="77"/>
      <c r="B35" s="1"/>
      <c r="C35" s="1"/>
      <c r="D35" s="1"/>
      <c r="E35" s="1"/>
      <c r="F35" s="1"/>
      <c r="G35" s="1"/>
      <c r="H35" s="80"/>
      <c r="I35" s="1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</row>
    <row r="36" spans="1:45" ht="13.5" thickBot="1">
      <c r="A36" s="77"/>
      <c r="B36" s="28" t="s">
        <v>73</v>
      </c>
      <c r="C36" s="652" t="s">
        <v>89</v>
      </c>
      <c r="D36" s="606"/>
      <c r="E36" s="606"/>
      <c r="F36" s="606"/>
      <c r="G36" s="653"/>
      <c r="H36" s="80"/>
      <c r="I36" s="21" t="s">
        <v>0</v>
      </c>
      <c r="J36" s="1"/>
      <c r="K36" s="23" t="s">
        <v>4</v>
      </c>
      <c r="L36" s="23" t="s">
        <v>22</v>
      </c>
      <c r="M36" s="693" t="s">
        <v>80</v>
      </c>
      <c r="N36" s="23" t="s">
        <v>81</v>
      </c>
      <c r="O36" s="80"/>
      <c r="P36" s="80"/>
      <c r="Q36" s="80"/>
      <c r="R36" s="80"/>
      <c r="S36" s="80"/>
      <c r="T36" s="80"/>
      <c r="U36" s="80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</row>
    <row r="37" spans="1:45" ht="34.5" customHeight="1" thickBot="1">
      <c r="A37" s="77"/>
      <c r="B37" s="24" t="s">
        <v>46</v>
      </c>
      <c r="C37" s="669" t="s">
        <v>97</v>
      </c>
      <c r="D37" s="670"/>
      <c r="E37" s="670"/>
      <c r="F37" s="670"/>
      <c r="G37" s="671"/>
      <c r="H37" s="80"/>
      <c r="I37" s="55"/>
      <c r="J37" s="80"/>
      <c r="K37" s="384" t="s">
        <v>24</v>
      </c>
      <c r="L37" s="385" t="s">
        <v>25</v>
      </c>
      <c r="M37" s="609"/>
      <c r="N37" s="24" t="s">
        <v>82</v>
      </c>
      <c r="O37" s="80"/>
      <c r="P37" s="80"/>
      <c r="Q37" s="80"/>
      <c r="R37" s="80"/>
      <c r="S37" s="80"/>
      <c r="T37" s="80"/>
      <c r="U37" s="80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</row>
    <row r="38" spans="1:45" ht="13.5" thickBot="1">
      <c r="A38" s="77"/>
      <c r="B38" s="252"/>
      <c r="C38" s="683" t="s">
        <v>93</v>
      </c>
      <c r="D38" s="684"/>
      <c r="E38" s="684"/>
      <c r="F38" s="684"/>
      <c r="G38" s="685"/>
      <c r="H38" s="80"/>
      <c r="I38" s="98"/>
      <c r="J38" s="80"/>
      <c r="K38" s="386">
        <f>ROUND(I38*$P$1*$S$1,2)</f>
        <v>0</v>
      </c>
      <c r="L38" s="386">
        <f>ROUND((($Q$1)*$S$1*$M$1)*I38,2)</f>
        <v>0</v>
      </c>
      <c r="M38" s="232"/>
      <c r="N38" s="386">
        <f>I38-(K38+L38)</f>
        <v>0</v>
      </c>
      <c r="O38" s="80"/>
      <c r="P38" s="80"/>
      <c r="Q38" s="80"/>
      <c r="R38" s="80"/>
      <c r="S38" s="80"/>
      <c r="T38" s="80"/>
      <c r="U38" s="80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</row>
    <row r="39" spans="1:45">
      <c r="A39" s="77"/>
      <c r="B39" s="253"/>
      <c r="C39" s="612" t="s">
        <v>86</v>
      </c>
      <c r="D39" s="613"/>
      <c r="E39" s="613"/>
      <c r="F39" s="613"/>
      <c r="G39" s="614"/>
      <c r="H39" s="80"/>
      <c r="I39" s="99"/>
      <c r="J39" s="80"/>
      <c r="K39" s="976">
        <f>ROUND((($R$1)*I39)*$S$1,2)</f>
        <v>0</v>
      </c>
      <c r="L39" s="976">
        <f>ROUND((($T$1*I39)*$S$1)*$M$1,2)</f>
        <v>0</v>
      </c>
      <c r="M39" s="977"/>
      <c r="N39" s="976">
        <f>I39-(K39+L39)</f>
        <v>0</v>
      </c>
      <c r="O39" s="80"/>
      <c r="P39" s="80"/>
      <c r="Q39" s="80"/>
      <c r="R39" s="80"/>
      <c r="S39" s="80"/>
      <c r="T39" s="80"/>
      <c r="U39" s="80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</row>
    <row r="40" spans="1:45">
      <c r="A40" s="77"/>
      <c r="B40" s="253"/>
      <c r="C40" s="612" t="s">
        <v>86</v>
      </c>
      <c r="D40" s="613"/>
      <c r="E40" s="613"/>
      <c r="F40" s="613"/>
      <c r="G40" s="614"/>
      <c r="H40" s="80"/>
      <c r="I40" s="51">
        <v>0</v>
      </c>
      <c r="J40" s="80"/>
      <c r="K40" s="976">
        <f>ROUND((($R$1)*I40)*$S$1,2)</f>
        <v>0</v>
      </c>
      <c r="L40" s="976">
        <f>ROUND((($T$1*I40)*$S$1)*$M$1,2)</f>
        <v>0</v>
      </c>
      <c r="M40" s="977"/>
      <c r="N40" s="976">
        <f t="shared" ref="N40:N42" si="7">I40-(K40+L40)</f>
        <v>0</v>
      </c>
      <c r="O40" s="80"/>
      <c r="P40" s="80"/>
      <c r="Q40" s="80"/>
      <c r="R40" s="80"/>
      <c r="S40" s="80"/>
      <c r="T40" s="80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</row>
    <row r="41" spans="1:45" ht="13.5" thickBot="1">
      <c r="A41" s="77"/>
      <c r="B41" s="253"/>
      <c r="C41" s="612" t="s">
        <v>86</v>
      </c>
      <c r="D41" s="613"/>
      <c r="E41" s="613"/>
      <c r="F41" s="613"/>
      <c r="G41" s="614"/>
      <c r="H41" s="80"/>
      <c r="I41" s="51"/>
      <c r="J41" s="80"/>
      <c r="K41" s="976">
        <f>ROUND((($R$1)*I41)*$S$1,2)</f>
        <v>0</v>
      </c>
      <c r="L41" s="976">
        <f>ROUND((($T$1*I41)*$S$1)*$M$1,2)</f>
        <v>0</v>
      </c>
      <c r="M41" s="977"/>
      <c r="N41" s="976">
        <f t="shared" si="7"/>
        <v>0</v>
      </c>
      <c r="O41" s="80"/>
      <c r="P41" s="80"/>
      <c r="Q41" s="80"/>
      <c r="R41" s="80"/>
      <c r="S41" s="80"/>
      <c r="T41" s="80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</row>
    <row r="42" spans="1:45" ht="13.5" thickBot="1">
      <c r="A42" s="77"/>
      <c r="B42" s="254"/>
      <c r="C42" s="680" t="s">
        <v>86</v>
      </c>
      <c r="D42" s="681"/>
      <c r="E42" s="681"/>
      <c r="F42" s="681"/>
      <c r="G42" s="682"/>
      <c r="H42" s="80"/>
      <c r="I42" s="50"/>
      <c r="J42" s="80"/>
      <c r="K42" s="976">
        <f>ROUND((($R$1)*I42)*$S$1,2)</f>
        <v>0</v>
      </c>
      <c r="L42" s="976">
        <f>ROUND((($T$1*I42)*$S$1)*$M$1,2)</f>
        <v>0</v>
      </c>
      <c r="M42" s="232"/>
      <c r="N42" s="976">
        <f t="shared" si="7"/>
        <v>0</v>
      </c>
      <c r="O42" s="406" t="s">
        <v>83</v>
      </c>
      <c r="P42" s="80"/>
      <c r="Q42" s="80"/>
      <c r="R42" s="80"/>
      <c r="S42" s="80"/>
      <c r="T42" s="80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</row>
    <row r="43" spans="1:45" ht="13.5" thickBot="1">
      <c r="A43" s="77"/>
      <c r="B43" s="80"/>
      <c r="C43" s="80"/>
      <c r="D43" s="80"/>
      <c r="E43" s="80"/>
      <c r="F43" s="80"/>
      <c r="G43" s="2" t="s">
        <v>0</v>
      </c>
      <c r="H43" s="80"/>
      <c r="I43" s="417">
        <f>SUM(I38:I42)</f>
        <v>0</v>
      </c>
      <c r="J43" s="80"/>
      <c r="K43" s="388">
        <f>SUM(K38:K42)</f>
        <v>0</v>
      </c>
      <c r="L43" s="388">
        <f>SUM(L38:L42)</f>
        <v>0</v>
      </c>
      <c r="M43" s="389"/>
      <c r="N43" s="388">
        <f>SUM(N38:N42)</f>
        <v>0</v>
      </c>
      <c r="O43" s="387">
        <v>54017</v>
      </c>
      <c r="P43" s="80"/>
      <c r="Q43" s="80"/>
      <c r="R43" s="80"/>
      <c r="S43" s="80"/>
      <c r="T43" s="80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</row>
    <row r="44" spans="1:45" ht="6.6" customHeight="1" thickBot="1">
      <c r="A44" s="77"/>
      <c r="B44" s="1"/>
      <c r="C44" s="1"/>
      <c r="D44" s="1"/>
      <c r="E44" s="80"/>
      <c r="F44" s="80"/>
      <c r="G44" s="1"/>
      <c r="H44" s="80"/>
      <c r="I44" s="1"/>
      <c r="J44" s="80"/>
      <c r="K44" s="1"/>
      <c r="L44" s="1"/>
      <c r="M44" s="1"/>
      <c r="N44" s="1"/>
      <c r="O44" s="80"/>
      <c r="P44" s="80"/>
      <c r="Q44" s="80"/>
      <c r="R44" s="80"/>
      <c r="S44" s="80"/>
      <c r="T44" s="80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</row>
    <row r="45" spans="1:45" ht="13.5" thickBot="1">
      <c r="A45" s="77"/>
      <c r="B45" s="23" t="s">
        <v>88</v>
      </c>
      <c r="C45" s="652" t="s">
        <v>15</v>
      </c>
      <c r="D45" s="606"/>
      <c r="E45" s="606"/>
      <c r="F45" s="606"/>
      <c r="G45" s="653"/>
      <c r="H45" s="80"/>
      <c r="I45" s="21" t="s">
        <v>0</v>
      </c>
      <c r="J45" s="80"/>
      <c r="K45" s="23" t="s">
        <v>4</v>
      </c>
      <c r="L45" s="23" t="s">
        <v>22</v>
      </c>
      <c r="M45" s="693" t="s">
        <v>80</v>
      </c>
      <c r="N45" s="23" t="s">
        <v>81</v>
      </c>
      <c r="O45" s="80"/>
      <c r="P45" s="80"/>
      <c r="Q45" s="80"/>
      <c r="R45" s="80"/>
      <c r="S45" s="80"/>
      <c r="T45" s="80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</row>
    <row r="46" spans="1:45" ht="26.25" thickBot="1">
      <c r="A46" s="77"/>
      <c r="B46" s="24" t="s">
        <v>46</v>
      </c>
      <c r="C46" s="669" t="s">
        <v>102</v>
      </c>
      <c r="D46" s="670"/>
      <c r="E46" s="670"/>
      <c r="F46" s="671"/>
      <c r="G46" s="418" t="s">
        <v>94</v>
      </c>
      <c r="H46" s="80"/>
      <c r="I46" s="55"/>
      <c r="J46" s="80"/>
      <c r="K46" s="410" t="s">
        <v>26</v>
      </c>
      <c r="L46" s="410" t="s">
        <v>27</v>
      </c>
      <c r="M46" s="609"/>
      <c r="N46" s="24" t="s">
        <v>82</v>
      </c>
      <c r="O46" s="409" t="s">
        <v>83</v>
      </c>
      <c r="P46" s="80"/>
      <c r="Q46" s="80"/>
      <c r="R46" s="80"/>
      <c r="S46" s="80"/>
      <c r="T46" s="80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</row>
    <row r="47" spans="1:45">
      <c r="A47" s="77"/>
      <c r="B47" s="250"/>
      <c r="C47" s="694"/>
      <c r="D47" s="695"/>
      <c r="E47" s="695"/>
      <c r="F47" s="696"/>
      <c r="G47" s="411"/>
      <c r="H47" s="80"/>
      <c r="I47" s="50"/>
      <c r="J47" s="80"/>
      <c r="K47" s="930">
        <f t="shared" ref="K47:K52" si="8">ROUND($R$1*I47,2)</f>
        <v>0</v>
      </c>
      <c r="L47" s="930">
        <f t="shared" ref="L47:L52" si="9">ROUND(($T$1*I47)*$M$1,2)</f>
        <v>0</v>
      </c>
      <c r="M47" s="232"/>
      <c r="N47" s="930">
        <f t="shared" ref="N47:N52" si="10">I47-(K47+L47)</f>
        <v>0</v>
      </c>
      <c r="O47" s="232"/>
      <c r="P47" s="80"/>
      <c r="Q47" s="80"/>
      <c r="R47" s="80"/>
      <c r="S47" s="80"/>
      <c r="T47" s="80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</row>
    <row r="48" spans="1:45">
      <c r="A48" s="77"/>
      <c r="B48" s="249"/>
      <c r="C48" s="660"/>
      <c r="D48" s="661"/>
      <c r="E48" s="661"/>
      <c r="F48" s="662"/>
      <c r="G48" s="412"/>
      <c r="H48" s="80"/>
      <c r="I48" s="51"/>
      <c r="J48" s="80"/>
      <c r="K48" s="976">
        <f t="shared" si="8"/>
        <v>0</v>
      </c>
      <c r="L48" s="976">
        <f t="shared" si="9"/>
        <v>0</v>
      </c>
      <c r="M48" s="977"/>
      <c r="N48" s="976">
        <f t="shared" si="10"/>
        <v>0</v>
      </c>
      <c r="O48" s="977"/>
      <c r="P48" s="80"/>
      <c r="Q48" s="80"/>
      <c r="R48" s="80"/>
      <c r="S48" s="80"/>
      <c r="T48" s="80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</row>
    <row r="49" spans="1:45">
      <c r="A49" s="77"/>
      <c r="B49" s="249"/>
      <c r="C49" s="660"/>
      <c r="D49" s="661"/>
      <c r="E49" s="661"/>
      <c r="F49" s="662"/>
      <c r="G49" s="412"/>
      <c r="H49" s="80"/>
      <c r="I49" s="51"/>
      <c r="J49" s="80"/>
      <c r="K49" s="976">
        <f t="shared" si="8"/>
        <v>0</v>
      </c>
      <c r="L49" s="976">
        <f t="shared" si="9"/>
        <v>0</v>
      </c>
      <c r="M49" s="977"/>
      <c r="N49" s="976">
        <f t="shared" si="10"/>
        <v>0</v>
      </c>
      <c r="O49" s="977"/>
      <c r="P49" s="80"/>
      <c r="Q49" s="80"/>
      <c r="R49" s="80"/>
      <c r="S49" s="80"/>
      <c r="T49" s="80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</row>
    <row r="50" spans="1:45">
      <c r="A50" s="77"/>
      <c r="B50" s="249"/>
      <c r="C50" s="660"/>
      <c r="D50" s="661"/>
      <c r="E50" s="661"/>
      <c r="F50" s="662"/>
      <c r="G50" s="412"/>
      <c r="H50" s="80"/>
      <c r="I50" s="51"/>
      <c r="J50" s="80"/>
      <c r="K50" s="976">
        <f t="shared" si="8"/>
        <v>0</v>
      </c>
      <c r="L50" s="976">
        <f t="shared" si="9"/>
        <v>0</v>
      </c>
      <c r="M50" s="977"/>
      <c r="N50" s="976">
        <f t="shared" si="10"/>
        <v>0</v>
      </c>
      <c r="O50" s="977"/>
      <c r="P50" s="80"/>
      <c r="Q50" s="80"/>
      <c r="R50" s="80"/>
      <c r="S50" s="80"/>
      <c r="T50" s="80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</row>
    <row r="51" spans="1:45">
      <c r="A51" s="77"/>
      <c r="B51" s="249"/>
      <c r="C51" s="660"/>
      <c r="D51" s="661"/>
      <c r="E51" s="661"/>
      <c r="F51" s="662"/>
      <c r="G51" s="412"/>
      <c r="H51" s="80"/>
      <c r="I51" s="51"/>
      <c r="J51" s="80"/>
      <c r="K51" s="976">
        <f t="shared" si="8"/>
        <v>0</v>
      </c>
      <c r="L51" s="976">
        <f t="shared" si="9"/>
        <v>0</v>
      </c>
      <c r="M51" s="977"/>
      <c r="N51" s="976">
        <f t="shared" si="10"/>
        <v>0</v>
      </c>
      <c r="O51" s="977"/>
      <c r="P51" s="80"/>
      <c r="Q51" s="80"/>
      <c r="R51" s="80"/>
      <c r="S51" s="80"/>
      <c r="T51" s="80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</row>
    <row r="52" spans="1:45" ht="13.5" thickBot="1">
      <c r="A52" s="77"/>
      <c r="B52" s="251"/>
      <c r="C52" s="663"/>
      <c r="D52" s="664"/>
      <c r="E52" s="664"/>
      <c r="F52" s="665"/>
      <c r="G52" s="413"/>
      <c r="H52" s="80"/>
      <c r="I52" s="52"/>
      <c r="J52" s="80"/>
      <c r="K52" s="979">
        <f t="shared" si="8"/>
        <v>0</v>
      </c>
      <c r="L52" s="930">
        <f t="shared" si="9"/>
        <v>0</v>
      </c>
      <c r="M52" s="232"/>
      <c r="N52" s="930">
        <f t="shared" si="10"/>
        <v>0</v>
      </c>
      <c r="O52" s="232"/>
      <c r="P52" s="80"/>
      <c r="Q52" s="80"/>
      <c r="R52" s="80"/>
      <c r="S52" s="80"/>
      <c r="T52" s="80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</row>
    <row r="53" spans="1:45" ht="13.5" thickBot="1">
      <c r="A53" s="77"/>
      <c r="B53" s="80"/>
      <c r="C53" s="80"/>
      <c r="D53" s="80"/>
      <c r="E53" s="80"/>
      <c r="F53" s="80"/>
      <c r="G53" s="26" t="s">
        <v>0</v>
      </c>
      <c r="H53" s="80"/>
      <c r="I53" s="417">
        <f>SUM(I47:I52)</f>
        <v>0</v>
      </c>
      <c r="J53" s="80"/>
      <c r="K53" s="388">
        <f>SUM(K47:K52)</f>
        <v>0</v>
      </c>
      <c r="L53" s="388">
        <f>SUM(L47:L52)</f>
        <v>0</v>
      </c>
      <c r="M53" s="389"/>
      <c r="N53" s="407">
        <f>SUM(N47:N52)</f>
        <v>0</v>
      </c>
      <c r="O53" s="408"/>
      <c r="P53" s="80"/>
      <c r="Q53" s="80"/>
      <c r="R53" s="80"/>
      <c r="S53" s="80"/>
      <c r="T53" s="80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</row>
    <row r="54" spans="1:45" ht="10.35" customHeight="1" thickBot="1">
      <c r="A54" s="77"/>
      <c r="B54" s="80"/>
      <c r="C54" s="80"/>
      <c r="D54" s="80"/>
      <c r="E54" s="80"/>
      <c r="F54" s="80"/>
      <c r="G54" s="1"/>
      <c r="H54" s="80"/>
      <c r="I54" s="1"/>
      <c r="J54" s="80"/>
      <c r="K54" s="1"/>
      <c r="L54" s="1"/>
      <c r="M54" s="1"/>
      <c r="N54" s="1"/>
      <c r="O54" s="1"/>
      <c r="P54" s="80"/>
      <c r="Q54" s="80"/>
      <c r="R54" s="80"/>
      <c r="S54" s="80"/>
      <c r="T54" s="80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</row>
    <row r="55" spans="1:45" ht="13.5" thickBot="1">
      <c r="A55" s="77"/>
      <c r="B55" s="21" t="s">
        <v>88</v>
      </c>
      <c r="C55" s="652" t="s">
        <v>15</v>
      </c>
      <c r="D55" s="606"/>
      <c r="E55" s="606"/>
      <c r="F55" s="606"/>
      <c r="G55" s="653"/>
      <c r="H55" s="80"/>
      <c r="I55" s="21" t="s">
        <v>0</v>
      </c>
      <c r="J55" s="80"/>
      <c r="K55" s="23" t="s">
        <v>4</v>
      </c>
      <c r="L55" s="23" t="s">
        <v>22</v>
      </c>
      <c r="M55" s="693" t="s">
        <v>80</v>
      </c>
      <c r="N55" s="23" t="s">
        <v>81</v>
      </c>
      <c r="O55" s="1"/>
      <c r="P55" s="80"/>
      <c r="Q55" s="80"/>
      <c r="R55" s="80"/>
      <c r="S55" s="80"/>
      <c r="T55" s="80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</row>
    <row r="56" spans="1:45" ht="26.25" thickBot="1">
      <c r="A56" s="77"/>
      <c r="B56" s="24" t="s">
        <v>46</v>
      </c>
      <c r="C56" s="690" t="s">
        <v>95</v>
      </c>
      <c r="D56" s="691"/>
      <c r="E56" s="691"/>
      <c r="F56" s="692"/>
      <c r="G56" s="418" t="s">
        <v>84</v>
      </c>
      <c r="H56" s="80"/>
      <c r="I56" s="56"/>
      <c r="J56" s="80"/>
      <c r="K56" s="410" t="s">
        <v>26</v>
      </c>
      <c r="L56" s="410" t="s">
        <v>26</v>
      </c>
      <c r="M56" s="609"/>
      <c r="N56" s="24" t="s">
        <v>82</v>
      </c>
      <c r="O56" s="409" t="s">
        <v>83</v>
      </c>
      <c r="P56" s="80"/>
      <c r="Q56" s="80"/>
      <c r="R56" s="80"/>
      <c r="S56" s="80"/>
      <c r="T56" s="80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</row>
    <row r="57" spans="1:45">
      <c r="A57" s="77"/>
      <c r="B57" s="250"/>
      <c r="C57" s="687"/>
      <c r="D57" s="688"/>
      <c r="E57" s="688"/>
      <c r="F57" s="689"/>
      <c r="G57" s="414"/>
      <c r="H57" s="80"/>
      <c r="I57" s="50"/>
      <c r="J57" s="80"/>
      <c r="K57" s="930">
        <f t="shared" ref="K57:K66" si="11">ROUND($R$1*I57,2)</f>
        <v>0</v>
      </c>
      <c r="L57" s="930">
        <f t="shared" ref="L57:L66" si="12">ROUND($T$1*I57,2)</f>
        <v>0</v>
      </c>
      <c r="M57" s="232"/>
      <c r="N57" s="976">
        <f t="shared" ref="N57:N66" si="13">I57-(K57+L57)</f>
        <v>0</v>
      </c>
      <c r="O57" s="232"/>
      <c r="P57" s="80"/>
      <c r="Q57" s="80"/>
      <c r="R57" s="80"/>
      <c r="S57" s="80"/>
      <c r="T57" s="80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</row>
    <row r="58" spans="1:45">
      <c r="A58" s="77"/>
      <c r="B58" s="249"/>
      <c r="C58" s="672"/>
      <c r="D58" s="673"/>
      <c r="E58" s="673"/>
      <c r="F58" s="674"/>
      <c r="G58" s="390"/>
      <c r="H58" s="80"/>
      <c r="I58" s="51"/>
      <c r="J58" s="80"/>
      <c r="K58" s="976">
        <f t="shared" si="11"/>
        <v>0</v>
      </c>
      <c r="L58" s="976">
        <f t="shared" si="12"/>
        <v>0</v>
      </c>
      <c r="M58" s="977"/>
      <c r="N58" s="976">
        <f t="shared" si="13"/>
        <v>0</v>
      </c>
      <c r="O58" s="977"/>
      <c r="P58" s="80"/>
      <c r="Q58" s="80"/>
      <c r="R58" s="80"/>
      <c r="S58" s="80"/>
      <c r="T58" s="80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</row>
    <row r="59" spans="1:45">
      <c r="A59" s="77"/>
      <c r="B59" s="249"/>
      <c r="C59" s="672"/>
      <c r="D59" s="673"/>
      <c r="E59" s="673"/>
      <c r="F59" s="674"/>
      <c r="G59" s="390"/>
      <c r="H59" s="80"/>
      <c r="I59" s="51"/>
      <c r="J59" s="80"/>
      <c r="K59" s="976">
        <f t="shared" si="11"/>
        <v>0</v>
      </c>
      <c r="L59" s="976">
        <f t="shared" si="12"/>
        <v>0</v>
      </c>
      <c r="M59" s="977"/>
      <c r="N59" s="976">
        <f t="shared" si="13"/>
        <v>0</v>
      </c>
      <c r="O59" s="977"/>
      <c r="P59" s="80"/>
      <c r="Q59" s="80"/>
      <c r="R59" s="80"/>
      <c r="S59" s="80"/>
      <c r="T59" s="80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</row>
    <row r="60" spans="1:45">
      <c r="A60" s="77"/>
      <c r="B60" s="249"/>
      <c r="C60" s="672"/>
      <c r="D60" s="673"/>
      <c r="E60" s="673"/>
      <c r="F60" s="674"/>
      <c r="G60" s="390"/>
      <c r="H60" s="80"/>
      <c r="I60" s="51"/>
      <c r="J60" s="80"/>
      <c r="K60" s="976">
        <f t="shared" si="11"/>
        <v>0</v>
      </c>
      <c r="L60" s="976">
        <f t="shared" si="12"/>
        <v>0</v>
      </c>
      <c r="M60" s="977"/>
      <c r="N60" s="976">
        <f t="shared" si="13"/>
        <v>0</v>
      </c>
      <c r="O60" s="977"/>
      <c r="P60" s="80"/>
      <c r="Q60" s="80"/>
      <c r="R60" s="80"/>
      <c r="S60" s="80"/>
      <c r="T60" s="80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</row>
    <row r="61" spans="1:45">
      <c r="A61" s="77"/>
      <c r="B61" s="249"/>
      <c r="C61" s="672"/>
      <c r="D61" s="673"/>
      <c r="E61" s="673"/>
      <c r="F61" s="674"/>
      <c r="G61" s="390"/>
      <c r="H61" s="80"/>
      <c r="I61" s="51"/>
      <c r="J61" s="80"/>
      <c r="K61" s="976">
        <f t="shared" si="11"/>
        <v>0</v>
      </c>
      <c r="L61" s="976">
        <f t="shared" si="12"/>
        <v>0</v>
      </c>
      <c r="M61" s="977"/>
      <c r="N61" s="976">
        <f t="shared" si="13"/>
        <v>0</v>
      </c>
      <c r="O61" s="977"/>
      <c r="P61" s="80"/>
      <c r="Q61" s="80"/>
      <c r="R61" s="80"/>
      <c r="S61" s="80"/>
      <c r="T61" s="80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</row>
    <row r="62" spans="1:45">
      <c r="A62" s="77"/>
      <c r="B62" s="249"/>
      <c r="C62" s="672"/>
      <c r="D62" s="673"/>
      <c r="E62" s="673"/>
      <c r="F62" s="674"/>
      <c r="G62" s="390"/>
      <c r="H62" s="80"/>
      <c r="I62" s="51"/>
      <c r="J62" s="80"/>
      <c r="K62" s="976">
        <f t="shared" si="11"/>
        <v>0</v>
      </c>
      <c r="L62" s="976">
        <f t="shared" si="12"/>
        <v>0</v>
      </c>
      <c r="M62" s="977"/>
      <c r="N62" s="976">
        <f t="shared" si="13"/>
        <v>0</v>
      </c>
      <c r="O62" s="977"/>
      <c r="P62" s="80"/>
      <c r="Q62" s="80"/>
      <c r="R62" s="80"/>
      <c r="S62" s="80"/>
      <c r="T62" s="80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</row>
    <row r="63" spans="1:45">
      <c r="A63" s="77"/>
      <c r="B63" s="249"/>
      <c r="C63" s="672"/>
      <c r="D63" s="673"/>
      <c r="E63" s="673"/>
      <c r="F63" s="674"/>
      <c r="G63" s="390"/>
      <c r="H63" s="80"/>
      <c r="I63" s="51"/>
      <c r="J63" s="80"/>
      <c r="K63" s="976">
        <f t="shared" si="11"/>
        <v>0</v>
      </c>
      <c r="L63" s="976">
        <f t="shared" si="12"/>
        <v>0</v>
      </c>
      <c r="M63" s="977"/>
      <c r="N63" s="976">
        <f t="shared" si="13"/>
        <v>0</v>
      </c>
      <c r="O63" s="977"/>
      <c r="P63" s="80"/>
      <c r="Q63" s="80"/>
      <c r="R63" s="80"/>
      <c r="S63" s="80"/>
      <c r="T63" s="80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</row>
    <row r="64" spans="1:45">
      <c r="A64" s="77"/>
      <c r="B64" s="249"/>
      <c r="C64" s="672"/>
      <c r="D64" s="673"/>
      <c r="E64" s="673"/>
      <c r="F64" s="674"/>
      <c r="G64" s="390"/>
      <c r="H64" s="80"/>
      <c r="I64" s="51"/>
      <c r="J64" s="80"/>
      <c r="K64" s="976">
        <f t="shared" si="11"/>
        <v>0</v>
      </c>
      <c r="L64" s="976">
        <f t="shared" si="12"/>
        <v>0</v>
      </c>
      <c r="M64" s="977"/>
      <c r="N64" s="976">
        <f t="shared" si="13"/>
        <v>0</v>
      </c>
      <c r="O64" s="977"/>
      <c r="P64" s="80"/>
      <c r="Q64" s="80"/>
      <c r="R64" s="80"/>
      <c r="S64" s="80"/>
      <c r="T64" s="80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</row>
    <row r="65" spans="1:45">
      <c r="A65" s="77"/>
      <c r="B65" s="249"/>
      <c r="C65" s="672"/>
      <c r="D65" s="673"/>
      <c r="E65" s="673"/>
      <c r="F65" s="674"/>
      <c r="G65" s="390"/>
      <c r="H65" s="80"/>
      <c r="I65" s="51"/>
      <c r="J65" s="80"/>
      <c r="K65" s="976">
        <f t="shared" si="11"/>
        <v>0</v>
      </c>
      <c r="L65" s="976">
        <f t="shared" si="12"/>
        <v>0</v>
      </c>
      <c r="M65" s="977"/>
      <c r="N65" s="976">
        <f t="shared" si="13"/>
        <v>0</v>
      </c>
      <c r="O65" s="977"/>
      <c r="P65" s="80"/>
      <c r="Q65" s="80"/>
      <c r="R65" s="80"/>
      <c r="S65" s="80"/>
      <c r="T65" s="80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</row>
    <row r="66" spans="1:45" ht="13.5" thickBot="1">
      <c r="A66" s="77"/>
      <c r="B66" s="251"/>
      <c r="C66" s="675"/>
      <c r="D66" s="676"/>
      <c r="E66" s="676"/>
      <c r="F66" s="686"/>
      <c r="G66" s="415"/>
      <c r="H66" s="80"/>
      <c r="I66" s="50"/>
      <c r="J66" s="80"/>
      <c r="K66" s="930">
        <f t="shared" si="11"/>
        <v>0</v>
      </c>
      <c r="L66" s="930">
        <f t="shared" si="12"/>
        <v>0</v>
      </c>
      <c r="M66" s="232"/>
      <c r="N66" s="976">
        <f t="shared" si="13"/>
        <v>0</v>
      </c>
      <c r="O66" s="232"/>
      <c r="P66" s="80"/>
      <c r="Q66" s="80"/>
      <c r="R66" s="80"/>
      <c r="S66" s="80"/>
      <c r="T66" s="80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</row>
    <row r="67" spans="1:45" ht="13.5" thickBot="1">
      <c r="A67" s="77"/>
      <c r="B67" s="80"/>
      <c r="C67" s="80"/>
      <c r="D67" s="80"/>
      <c r="E67" s="80"/>
      <c r="F67" s="80"/>
      <c r="G67" s="26" t="s">
        <v>0</v>
      </c>
      <c r="H67" s="80"/>
      <c r="I67" s="417">
        <f>SUM(I57:I66)</f>
        <v>0</v>
      </c>
      <c r="J67" s="80"/>
      <c r="K67" s="388">
        <f>SUM(K57:K66)</f>
        <v>0</v>
      </c>
      <c r="L67" s="388">
        <f>SUM(L57:L66)</f>
        <v>0</v>
      </c>
      <c r="M67" s="389"/>
      <c r="N67" s="388">
        <f>SUM(N57:N66)</f>
        <v>0</v>
      </c>
      <c r="O67" s="408"/>
      <c r="P67" s="80"/>
      <c r="Q67" s="80"/>
      <c r="R67" s="80"/>
      <c r="S67" s="80"/>
      <c r="T67" s="80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</row>
    <row r="68" spans="1:45" ht="13.5" thickBot="1">
      <c r="A68" s="77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</row>
    <row r="69" spans="1:45" ht="13.5" thickBot="1">
      <c r="A69" s="77"/>
      <c r="B69" s="986" t="s">
        <v>78</v>
      </c>
      <c r="C69" s="987"/>
      <c r="D69" s="986" t="s">
        <v>91</v>
      </c>
      <c r="E69" s="988"/>
      <c r="F69" s="987"/>
      <c r="G69" s="989" t="s">
        <v>92</v>
      </c>
      <c r="H69" s="81"/>
      <c r="I69" s="982">
        <f>I67+I53+I43+I32</f>
        <v>0</v>
      </c>
      <c r="J69" s="81"/>
      <c r="K69" s="989" t="s">
        <v>43</v>
      </c>
      <c r="L69" s="989" t="s">
        <v>43</v>
      </c>
      <c r="M69" s="990"/>
      <c r="N69" s="989" t="s">
        <v>43</v>
      </c>
      <c r="O69" s="80"/>
      <c r="P69" s="80"/>
      <c r="Q69" s="80"/>
      <c r="R69" s="80"/>
      <c r="S69" s="80"/>
      <c r="T69" s="80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</row>
    <row r="70" spans="1:45" ht="26.25" customHeight="1" thickBot="1">
      <c r="A70" s="77"/>
      <c r="B70" s="980" t="str">
        <f>F5</f>
        <v>Votre nom complet</v>
      </c>
      <c r="C70" s="981"/>
      <c r="D70" s="920"/>
      <c r="E70" s="921"/>
      <c r="F70" s="922"/>
      <c r="G70" s="916" t="s">
        <v>100</v>
      </c>
      <c r="H70" s="81"/>
      <c r="I70" s="983"/>
      <c r="J70" s="81"/>
      <c r="K70" s="984">
        <f>K67+K53+K43+K32</f>
        <v>0</v>
      </c>
      <c r="L70" s="984">
        <f>L67+L53+L43+L32</f>
        <v>0</v>
      </c>
      <c r="M70" s="985"/>
      <c r="N70" s="984">
        <f>N67+N53+N43+N32</f>
        <v>0</v>
      </c>
      <c r="O70" s="80"/>
      <c r="P70" s="80"/>
      <c r="Q70" s="80"/>
      <c r="R70" s="80"/>
      <c r="S70" s="80"/>
      <c r="T70" s="80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</row>
    <row r="71" spans="1:45">
      <c r="A71" s="77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</row>
    <row r="72" spans="1:45">
      <c r="A72" s="77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</row>
    <row r="73" spans="1:45">
      <c r="A73" s="77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</row>
    <row r="74" spans="1:45" ht="15.75">
      <c r="A74" s="77"/>
      <c r="B74" s="84" t="s">
        <v>96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</row>
    <row r="75" spans="1:45" ht="15.75">
      <c r="A75" s="77"/>
      <c r="B75" s="205" t="s">
        <v>109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</row>
    <row r="76" spans="1:45">
      <c r="A76" s="77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</row>
    <row r="77" spans="1:45">
      <c r="A77" s="77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</row>
    <row r="78" spans="1:45">
      <c r="A78" s="77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</row>
    <row r="79" spans="1:45">
      <c r="A79" s="77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</row>
    <row r="80" spans="1:45">
      <c r="A80" s="77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</row>
    <row r="81" spans="1:49">
      <c r="A81" s="77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</row>
    <row r="82" spans="1:49">
      <c r="A82" s="77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</row>
    <row r="83" spans="1:49">
      <c r="A83" s="77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</row>
    <row r="84" spans="1:49">
      <c r="A84" s="77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</row>
    <row r="85" spans="1:49">
      <c r="A85" s="77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</row>
    <row r="86" spans="1:49">
      <c r="A86" s="77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</row>
    <row r="87" spans="1:49">
      <c r="A87" s="77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</row>
    <row r="88" spans="1:49">
      <c r="A88" s="77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</row>
    <row r="89" spans="1:49">
      <c r="A89" s="77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</row>
    <row r="90" spans="1:49">
      <c r="A90" s="77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</row>
    <row r="91" spans="1:49">
      <c r="A91" s="77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</row>
    <row r="92" spans="1:49">
      <c r="A92" s="77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</row>
    <row r="93" spans="1:49">
      <c r="A93" s="77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</row>
    <row r="94" spans="1:49">
      <c r="A94" s="77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</row>
    <row r="95" spans="1:49">
      <c r="A95" s="77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</row>
    <row r="96" spans="1:49">
      <c r="A96" s="77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</row>
    <row r="97" spans="1:49">
      <c r="A97" s="77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</row>
    <row r="98" spans="1:49">
      <c r="A98" s="77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</row>
    <row r="99" spans="1:49">
      <c r="A99" s="77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</row>
    <row r="100" spans="1:49">
      <c r="A100" s="77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</row>
    <row r="101" spans="1:49">
      <c r="A101" s="77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</row>
    <row r="102" spans="1:49">
      <c r="A102" s="77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</row>
    <row r="103" spans="1:49">
      <c r="A103" s="77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</row>
    <row r="104" spans="1:49">
      <c r="A104" s="77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</row>
    <row r="105" spans="1:49">
      <c r="A105" s="77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</row>
    <row r="106" spans="1:49">
      <c r="A106" s="77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</row>
    <row r="107" spans="1:49">
      <c r="A107" s="77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</row>
    <row r="108" spans="1:49">
      <c r="A108" s="77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</row>
    <row r="109" spans="1:49">
      <c r="A109" s="77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</row>
    <row r="110" spans="1:49">
      <c r="A110" s="77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</row>
    <row r="111" spans="1:49">
      <c r="A111" s="77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</row>
    <row r="112" spans="1:49">
      <c r="A112" s="77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</row>
    <row r="113" spans="1:44">
      <c r="A113" s="77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</row>
    <row r="114" spans="1:44">
      <c r="A114" s="77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</row>
    <row r="115" spans="1:44">
      <c r="A115" s="77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</row>
    <row r="116" spans="1:44">
      <c r="A116" s="77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</row>
    <row r="117" spans="1:44">
      <c r="A117" s="77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77"/>
      <c r="V117" s="77"/>
      <c r="W117" s="77"/>
      <c r="X117" s="77"/>
      <c r="Y117" s="77"/>
      <c r="Z117" s="77"/>
    </row>
    <row r="118" spans="1:44">
      <c r="A118" s="77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77"/>
      <c r="V118" s="77"/>
      <c r="W118" s="77"/>
      <c r="X118" s="77"/>
      <c r="Y118" s="77"/>
      <c r="Z118" s="77"/>
    </row>
    <row r="119" spans="1:44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44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44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44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44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44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44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44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44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44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</sheetData>
  <sheetProtection algorithmName="SHA-512" hashValue="HIs1dHuEkHDP/VOFUhtBLrM2jJdDIc3MZVul6MWWZLy2Fe4rUi/wmqceLYHsMLPj0HFVLMDYlVekaHH3AkL+Mw==" saltValue="ePicSVQmZ9Kf1YTOrEuL+Q==" spinCount="100000" sheet="1" insertRows="0" selectLockedCells="1"/>
  <mergeCells count="67">
    <mergeCell ref="M55:M56"/>
    <mergeCell ref="M45:M46"/>
    <mergeCell ref="C24:F24"/>
    <mergeCell ref="C25:F25"/>
    <mergeCell ref="B70:C70"/>
    <mergeCell ref="D70:F70"/>
    <mergeCell ref="B69:C69"/>
    <mergeCell ref="D69:F69"/>
    <mergeCell ref="I69:I70"/>
    <mergeCell ref="C49:F49"/>
    <mergeCell ref="C50:F50"/>
    <mergeCell ref="M36:M37"/>
    <mergeCell ref="C48:F48"/>
    <mergeCell ref="C63:F63"/>
    <mergeCell ref="C64:F64"/>
    <mergeCell ref="C65:F65"/>
    <mergeCell ref="K4:M4"/>
    <mergeCell ref="K5:M5"/>
    <mergeCell ref="F5:I5"/>
    <mergeCell ref="F4:I4"/>
    <mergeCell ref="C4:E5"/>
    <mergeCell ref="M7:M8"/>
    <mergeCell ref="C41:G41"/>
    <mergeCell ref="C45:G45"/>
    <mergeCell ref="C47:F47"/>
    <mergeCell ref="C46:F46"/>
    <mergeCell ref="C29:F29"/>
    <mergeCell ref="C28:F28"/>
    <mergeCell ref="C20:F20"/>
    <mergeCell ref="C19:F19"/>
    <mergeCell ref="C11:F11"/>
    <mergeCell ref="C10:F10"/>
    <mergeCell ref="C12:F12"/>
    <mergeCell ref="C13:F13"/>
    <mergeCell ref="C14:F14"/>
    <mergeCell ref="C15:F15"/>
    <mergeCell ref="C16:F16"/>
    <mergeCell ref="C66:F66"/>
    <mergeCell ref="C55:G55"/>
    <mergeCell ref="C57:F57"/>
    <mergeCell ref="C58:F58"/>
    <mergeCell ref="C59:F59"/>
    <mergeCell ref="C56:F56"/>
    <mergeCell ref="C60:F60"/>
    <mergeCell ref="C61:F61"/>
    <mergeCell ref="C62:F62"/>
    <mergeCell ref="C51:F51"/>
    <mergeCell ref="C52:F52"/>
    <mergeCell ref="C8:F8"/>
    <mergeCell ref="K6:N6"/>
    <mergeCell ref="C37:G37"/>
    <mergeCell ref="C36:G36"/>
    <mergeCell ref="C9:F9"/>
    <mergeCell ref="C27:F27"/>
    <mergeCell ref="C30:F30"/>
    <mergeCell ref="C31:F31"/>
    <mergeCell ref="C7:F7"/>
    <mergeCell ref="C26:F26"/>
    <mergeCell ref="C42:G42"/>
    <mergeCell ref="C38:G38"/>
    <mergeCell ref="C39:G39"/>
    <mergeCell ref="C40:G40"/>
    <mergeCell ref="C17:F17"/>
    <mergeCell ref="C18:F18"/>
    <mergeCell ref="C23:F23"/>
    <mergeCell ref="C22:F22"/>
    <mergeCell ref="C21:F21"/>
  </mergeCells>
  <printOptions horizontalCentered="1" verticalCentered="1"/>
  <pageMargins left="0" right="0" top="0" bottom="0" header="0" footer="0"/>
  <pageSetup scale="61" orientation="landscape" r:id="rId1"/>
  <headerFooter>
    <oddFooter>&amp;Z&amp;F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241F-9B1F-459B-8B35-C4300268B81D}">
  <sheetPr>
    <pageSetUpPr fitToPage="1"/>
  </sheetPr>
  <dimension ref="A1:AJ173"/>
  <sheetViews>
    <sheetView showZeros="0" zoomScale="90" zoomScaleNormal="90" workbookViewId="0">
      <selection activeCell="G2" sqref="G2:H2"/>
    </sheetView>
  </sheetViews>
  <sheetFormatPr baseColWidth="10" defaultColWidth="7.85546875" defaultRowHeight="14.25"/>
  <cols>
    <col min="1" max="1" width="4" style="31" customWidth="1"/>
    <col min="2" max="2" width="17.5703125" style="31" customWidth="1"/>
    <col min="3" max="3" width="35" style="31" customWidth="1"/>
    <col min="4" max="6" width="15.140625" style="31" customWidth="1"/>
    <col min="7" max="7" width="12.85546875" style="31" customWidth="1"/>
    <col min="8" max="8" width="13.140625" style="31" customWidth="1"/>
    <col min="9" max="9" width="13.42578125" style="31" customWidth="1"/>
    <col min="10" max="253" width="11.42578125" style="31" customWidth="1"/>
    <col min="254" max="254" width="7.85546875" style="31"/>
    <col min="255" max="255" width="6.42578125" style="31" customWidth="1"/>
    <col min="256" max="256" width="17.5703125" style="31" customWidth="1"/>
    <col min="257" max="257" width="26.42578125" style="31" customWidth="1"/>
    <col min="258" max="258" width="11.140625" style="31" customWidth="1"/>
    <col min="259" max="259" width="12.85546875" style="31" customWidth="1"/>
    <col min="260" max="260" width="11.42578125" style="31" bestFit="1" customWidth="1"/>
    <col min="261" max="261" width="8.140625" style="31" customWidth="1"/>
    <col min="262" max="262" width="5.85546875" style="31" customWidth="1"/>
    <col min="263" max="263" width="6.5703125" style="31" customWidth="1"/>
    <col min="264" max="264" width="9.5703125" style="31" customWidth="1"/>
    <col min="265" max="265" width="13.42578125" style="31" customWidth="1"/>
    <col min="266" max="509" width="11.42578125" style="31" customWidth="1"/>
    <col min="510" max="510" width="7.85546875" style="31"/>
    <col min="511" max="511" width="6.42578125" style="31" customWidth="1"/>
    <col min="512" max="512" width="17.5703125" style="31" customWidth="1"/>
    <col min="513" max="513" width="26.42578125" style="31" customWidth="1"/>
    <col min="514" max="514" width="11.140625" style="31" customWidth="1"/>
    <col min="515" max="515" width="12.85546875" style="31" customWidth="1"/>
    <col min="516" max="516" width="11.42578125" style="31" bestFit="1" customWidth="1"/>
    <col min="517" max="517" width="8.140625" style="31" customWidth="1"/>
    <col min="518" max="518" width="5.85546875" style="31" customWidth="1"/>
    <col min="519" max="519" width="6.5703125" style="31" customWidth="1"/>
    <col min="520" max="520" width="9.5703125" style="31" customWidth="1"/>
    <col min="521" max="521" width="13.42578125" style="31" customWidth="1"/>
    <col min="522" max="765" width="11.42578125" style="31" customWidth="1"/>
    <col min="766" max="766" width="7.85546875" style="31"/>
    <col min="767" max="767" width="6.42578125" style="31" customWidth="1"/>
    <col min="768" max="768" width="17.5703125" style="31" customWidth="1"/>
    <col min="769" max="769" width="26.42578125" style="31" customWidth="1"/>
    <col min="770" max="770" width="11.140625" style="31" customWidth="1"/>
    <col min="771" max="771" width="12.85546875" style="31" customWidth="1"/>
    <col min="772" max="772" width="11.42578125" style="31" bestFit="1" customWidth="1"/>
    <col min="773" max="773" width="8.140625" style="31" customWidth="1"/>
    <col min="774" max="774" width="5.85546875" style="31" customWidth="1"/>
    <col min="775" max="775" width="6.5703125" style="31" customWidth="1"/>
    <col min="776" max="776" width="9.5703125" style="31" customWidth="1"/>
    <col min="777" max="777" width="13.42578125" style="31" customWidth="1"/>
    <col min="778" max="1021" width="11.42578125" style="31" customWidth="1"/>
    <col min="1022" max="1022" width="7.85546875" style="31"/>
    <col min="1023" max="1023" width="6.42578125" style="31" customWidth="1"/>
    <col min="1024" max="1024" width="17.5703125" style="31" customWidth="1"/>
    <col min="1025" max="1025" width="26.42578125" style="31" customWidth="1"/>
    <col min="1026" max="1026" width="11.140625" style="31" customWidth="1"/>
    <col min="1027" max="1027" width="12.85546875" style="31" customWidth="1"/>
    <col min="1028" max="1028" width="11.42578125" style="31" bestFit="1" customWidth="1"/>
    <col min="1029" max="1029" width="8.140625" style="31" customWidth="1"/>
    <col min="1030" max="1030" width="5.85546875" style="31" customWidth="1"/>
    <col min="1031" max="1031" width="6.5703125" style="31" customWidth="1"/>
    <col min="1032" max="1032" width="9.5703125" style="31" customWidth="1"/>
    <col min="1033" max="1033" width="13.42578125" style="31" customWidth="1"/>
    <col min="1034" max="1277" width="11.42578125" style="31" customWidth="1"/>
    <col min="1278" max="1278" width="7.85546875" style="31"/>
    <col min="1279" max="1279" width="6.42578125" style="31" customWidth="1"/>
    <col min="1280" max="1280" width="17.5703125" style="31" customWidth="1"/>
    <col min="1281" max="1281" width="26.42578125" style="31" customWidth="1"/>
    <col min="1282" max="1282" width="11.140625" style="31" customWidth="1"/>
    <col min="1283" max="1283" width="12.85546875" style="31" customWidth="1"/>
    <col min="1284" max="1284" width="11.42578125" style="31" bestFit="1" customWidth="1"/>
    <col min="1285" max="1285" width="8.140625" style="31" customWidth="1"/>
    <col min="1286" max="1286" width="5.85546875" style="31" customWidth="1"/>
    <col min="1287" max="1287" width="6.5703125" style="31" customWidth="1"/>
    <col min="1288" max="1288" width="9.5703125" style="31" customWidth="1"/>
    <col min="1289" max="1289" width="13.42578125" style="31" customWidth="1"/>
    <col min="1290" max="1533" width="11.42578125" style="31" customWidth="1"/>
    <col min="1534" max="1534" width="7.85546875" style="31"/>
    <col min="1535" max="1535" width="6.42578125" style="31" customWidth="1"/>
    <col min="1536" max="1536" width="17.5703125" style="31" customWidth="1"/>
    <col min="1537" max="1537" width="26.42578125" style="31" customWidth="1"/>
    <col min="1538" max="1538" width="11.140625" style="31" customWidth="1"/>
    <col min="1539" max="1539" width="12.85546875" style="31" customWidth="1"/>
    <col min="1540" max="1540" width="11.42578125" style="31" bestFit="1" customWidth="1"/>
    <col min="1541" max="1541" width="8.140625" style="31" customWidth="1"/>
    <col min="1542" max="1542" width="5.85546875" style="31" customWidth="1"/>
    <col min="1543" max="1543" width="6.5703125" style="31" customWidth="1"/>
    <col min="1544" max="1544" width="9.5703125" style="31" customWidth="1"/>
    <col min="1545" max="1545" width="13.42578125" style="31" customWidth="1"/>
    <col min="1546" max="1789" width="11.42578125" style="31" customWidth="1"/>
    <col min="1790" max="1790" width="7.85546875" style="31"/>
    <col min="1791" max="1791" width="6.42578125" style="31" customWidth="1"/>
    <col min="1792" max="1792" width="17.5703125" style="31" customWidth="1"/>
    <col min="1793" max="1793" width="26.42578125" style="31" customWidth="1"/>
    <col min="1794" max="1794" width="11.140625" style="31" customWidth="1"/>
    <col min="1795" max="1795" width="12.85546875" style="31" customWidth="1"/>
    <col min="1796" max="1796" width="11.42578125" style="31" bestFit="1" customWidth="1"/>
    <col min="1797" max="1797" width="8.140625" style="31" customWidth="1"/>
    <col min="1798" max="1798" width="5.85546875" style="31" customWidth="1"/>
    <col min="1799" max="1799" width="6.5703125" style="31" customWidth="1"/>
    <col min="1800" max="1800" width="9.5703125" style="31" customWidth="1"/>
    <col min="1801" max="1801" width="13.42578125" style="31" customWidth="1"/>
    <col min="1802" max="2045" width="11.42578125" style="31" customWidth="1"/>
    <col min="2046" max="2046" width="7.85546875" style="31"/>
    <col min="2047" max="2047" width="6.42578125" style="31" customWidth="1"/>
    <col min="2048" max="2048" width="17.5703125" style="31" customWidth="1"/>
    <col min="2049" max="2049" width="26.42578125" style="31" customWidth="1"/>
    <col min="2050" max="2050" width="11.140625" style="31" customWidth="1"/>
    <col min="2051" max="2051" width="12.85546875" style="31" customWidth="1"/>
    <col min="2052" max="2052" width="11.42578125" style="31" bestFit="1" customWidth="1"/>
    <col min="2053" max="2053" width="8.140625" style="31" customWidth="1"/>
    <col min="2054" max="2054" width="5.85546875" style="31" customWidth="1"/>
    <col min="2055" max="2055" width="6.5703125" style="31" customWidth="1"/>
    <col min="2056" max="2056" width="9.5703125" style="31" customWidth="1"/>
    <col min="2057" max="2057" width="13.42578125" style="31" customWidth="1"/>
    <col min="2058" max="2301" width="11.42578125" style="31" customWidth="1"/>
    <col min="2302" max="2302" width="7.85546875" style="31"/>
    <col min="2303" max="2303" width="6.42578125" style="31" customWidth="1"/>
    <col min="2304" max="2304" width="17.5703125" style="31" customWidth="1"/>
    <col min="2305" max="2305" width="26.42578125" style="31" customWidth="1"/>
    <col min="2306" max="2306" width="11.140625" style="31" customWidth="1"/>
    <col min="2307" max="2307" width="12.85546875" style="31" customWidth="1"/>
    <col min="2308" max="2308" width="11.42578125" style="31" bestFit="1" customWidth="1"/>
    <col min="2309" max="2309" width="8.140625" style="31" customWidth="1"/>
    <col min="2310" max="2310" width="5.85546875" style="31" customWidth="1"/>
    <col min="2311" max="2311" width="6.5703125" style="31" customWidth="1"/>
    <col min="2312" max="2312" width="9.5703125" style="31" customWidth="1"/>
    <col min="2313" max="2313" width="13.42578125" style="31" customWidth="1"/>
    <col min="2314" max="2557" width="11.42578125" style="31" customWidth="1"/>
    <col min="2558" max="2558" width="7.85546875" style="31"/>
    <col min="2559" max="2559" width="6.42578125" style="31" customWidth="1"/>
    <col min="2560" max="2560" width="17.5703125" style="31" customWidth="1"/>
    <col min="2561" max="2561" width="26.42578125" style="31" customWidth="1"/>
    <col min="2562" max="2562" width="11.140625" style="31" customWidth="1"/>
    <col min="2563" max="2563" width="12.85546875" style="31" customWidth="1"/>
    <col min="2564" max="2564" width="11.42578125" style="31" bestFit="1" customWidth="1"/>
    <col min="2565" max="2565" width="8.140625" style="31" customWidth="1"/>
    <col min="2566" max="2566" width="5.85546875" style="31" customWidth="1"/>
    <col min="2567" max="2567" width="6.5703125" style="31" customWidth="1"/>
    <col min="2568" max="2568" width="9.5703125" style="31" customWidth="1"/>
    <col min="2569" max="2569" width="13.42578125" style="31" customWidth="1"/>
    <col min="2570" max="2813" width="11.42578125" style="31" customWidth="1"/>
    <col min="2814" max="2814" width="7.85546875" style="31"/>
    <col min="2815" max="2815" width="6.42578125" style="31" customWidth="1"/>
    <col min="2816" max="2816" width="17.5703125" style="31" customWidth="1"/>
    <col min="2817" max="2817" width="26.42578125" style="31" customWidth="1"/>
    <col min="2818" max="2818" width="11.140625" style="31" customWidth="1"/>
    <col min="2819" max="2819" width="12.85546875" style="31" customWidth="1"/>
    <col min="2820" max="2820" width="11.42578125" style="31" bestFit="1" customWidth="1"/>
    <col min="2821" max="2821" width="8.140625" style="31" customWidth="1"/>
    <col min="2822" max="2822" width="5.85546875" style="31" customWidth="1"/>
    <col min="2823" max="2823" width="6.5703125" style="31" customWidth="1"/>
    <col min="2824" max="2824" width="9.5703125" style="31" customWidth="1"/>
    <col min="2825" max="2825" width="13.42578125" style="31" customWidth="1"/>
    <col min="2826" max="3069" width="11.42578125" style="31" customWidth="1"/>
    <col min="3070" max="3070" width="7.85546875" style="31"/>
    <col min="3071" max="3071" width="6.42578125" style="31" customWidth="1"/>
    <col min="3072" max="3072" width="17.5703125" style="31" customWidth="1"/>
    <col min="3073" max="3073" width="26.42578125" style="31" customWidth="1"/>
    <col min="3074" max="3074" width="11.140625" style="31" customWidth="1"/>
    <col min="3075" max="3075" width="12.85546875" style="31" customWidth="1"/>
    <col min="3076" max="3076" width="11.42578125" style="31" bestFit="1" customWidth="1"/>
    <col min="3077" max="3077" width="8.140625" style="31" customWidth="1"/>
    <col min="3078" max="3078" width="5.85546875" style="31" customWidth="1"/>
    <col min="3079" max="3079" width="6.5703125" style="31" customWidth="1"/>
    <col min="3080" max="3080" width="9.5703125" style="31" customWidth="1"/>
    <col min="3081" max="3081" width="13.42578125" style="31" customWidth="1"/>
    <col min="3082" max="3325" width="11.42578125" style="31" customWidth="1"/>
    <col min="3326" max="3326" width="7.85546875" style="31"/>
    <col min="3327" max="3327" width="6.42578125" style="31" customWidth="1"/>
    <col min="3328" max="3328" width="17.5703125" style="31" customWidth="1"/>
    <col min="3329" max="3329" width="26.42578125" style="31" customWidth="1"/>
    <col min="3330" max="3330" width="11.140625" style="31" customWidth="1"/>
    <col min="3331" max="3331" width="12.85546875" style="31" customWidth="1"/>
    <col min="3332" max="3332" width="11.42578125" style="31" bestFit="1" customWidth="1"/>
    <col min="3333" max="3333" width="8.140625" style="31" customWidth="1"/>
    <col min="3334" max="3334" width="5.85546875" style="31" customWidth="1"/>
    <col min="3335" max="3335" width="6.5703125" style="31" customWidth="1"/>
    <col min="3336" max="3336" width="9.5703125" style="31" customWidth="1"/>
    <col min="3337" max="3337" width="13.42578125" style="31" customWidth="1"/>
    <col min="3338" max="3581" width="11.42578125" style="31" customWidth="1"/>
    <col min="3582" max="3582" width="7.85546875" style="31"/>
    <col min="3583" max="3583" width="6.42578125" style="31" customWidth="1"/>
    <col min="3584" max="3584" width="17.5703125" style="31" customWidth="1"/>
    <col min="3585" max="3585" width="26.42578125" style="31" customWidth="1"/>
    <col min="3586" max="3586" width="11.140625" style="31" customWidth="1"/>
    <col min="3587" max="3587" width="12.85546875" style="31" customWidth="1"/>
    <col min="3588" max="3588" width="11.42578125" style="31" bestFit="1" customWidth="1"/>
    <col min="3589" max="3589" width="8.140625" style="31" customWidth="1"/>
    <col min="3590" max="3590" width="5.85546875" style="31" customWidth="1"/>
    <col min="3591" max="3591" width="6.5703125" style="31" customWidth="1"/>
    <col min="3592" max="3592" width="9.5703125" style="31" customWidth="1"/>
    <col min="3593" max="3593" width="13.42578125" style="31" customWidth="1"/>
    <col min="3594" max="3837" width="11.42578125" style="31" customWidth="1"/>
    <col min="3838" max="3838" width="7.85546875" style="31"/>
    <col min="3839" max="3839" width="6.42578125" style="31" customWidth="1"/>
    <col min="3840" max="3840" width="17.5703125" style="31" customWidth="1"/>
    <col min="3841" max="3841" width="26.42578125" style="31" customWidth="1"/>
    <col min="3842" max="3842" width="11.140625" style="31" customWidth="1"/>
    <col min="3843" max="3843" width="12.85546875" style="31" customWidth="1"/>
    <col min="3844" max="3844" width="11.42578125" style="31" bestFit="1" customWidth="1"/>
    <col min="3845" max="3845" width="8.140625" style="31" customWidth="1"/>
    <col min="3846" max="3846" width="5.85546875" style="31" customWidth="1"/>
    <col min="3847" max="3847" width="6.5703125" style="31" customWidth="1"/>
    <col min="3848" max="3848" width="9.5703125" style="31" customWidth="1"/>
    <col min="3849" max="3849" width="13.42578125" style="31" customWidth="1"/>
    <col min="3850" max="4093" width="11.42578125" style="31" customWidth="1"/>
    <col min="4094" max="4094" width="7.85546875" style="31"/>
    <col min="4095" max="4095" width="6.42578125" style="31" customWidth="1"/>
    <col min="4096" max="4096" width="17.5703125" style="31" customWidth="1"/>
    <col min="4097" max="4097" width="26.42578125" style="31" customWidth="1"/>
    <col min="4098" max="4098" width="11.140625" style="31" customWidth="1"/>
    <col min="4099" max="4099" width="12.85546875" style="31" customWidth="1"/>
    <col min="4100" max="4100" width="11.42578125" style="31" bestFit="1" customWidth="1"/>
    <col min="4101" max="4101" width="8.140625" style="31" customWidth="1"/>
    <col min="4102" max="4102" width="5.85546875" style="31" customWidth="1"/>
    <col min="4103" max="4103" width="6.5703125" style="31" customWidth="1"/>
    <col min="4104" max="4104" width="9.5703125" style="31" customWidth="1"/>
    <col min="4105" max="4105" width="13.42578125" style="31" customWidth="1"/>
    <col min="4106" max="4349" width="11.42578125" style="31" customWidth="1"/>
    <col min="4350" max="4350" width="7.85546875" style="31"/>
    <col min="4351" max="4351" width="6.42578125" style="31" customWidth="1"/>
    <col min="4352" max="4352" width="17.5703125" style="31" customWidth="1"/>
    <col min="4353" max="4353" width="26.42578125" style="31" customWidth="1"/>
    <col min="4354" max="4354" width="11.140625" style="31" customWidth="1"/>
    <col min="4355" max="4355" width="12.85546875" style="31" customWidth="1"/>
    <col min="4356" max="4356" width="11.42578125" style="31" bestFit="1" customWidth="1"/>
    <col min="4357" max="4357" width="8.140625" style="31" customWidth="1"/>
    <col min="4358" max="4358" width="5.85546875" style="31" customWidth="1"/>
    <col min="4359" max="4359" width="6.5703125" style="31" customWidth="1"/>
    <col min="4360" max="4360" width="9.5703125" style="31" customWidth="1"/>
    <col min="4361" max="4361" width="13.42578125" style="31" customWidth="1"/>
    <col min="4362" max="4605" width="11.42578125" style="31" customWidth="1"/>
    <col min="4606" max="4606" width="7.85546875" style="31"/>
    <col min="4607" max="4607" width="6.42578125" style="31" customWidth="1"/>
    <col min="4608" max="4608" width="17.5703125" style="31" customWidth="1"/>
    <col min="4609" max="4609" width="26.42578125" style="31" customWidth="1"/>
    <col min="4610" max="4610" width="11.140625" style="31" customWidth="1"/>
    <col min="4611" max="4611" width="12.85546875" style="31" customWidth="1"/>
    <col min="4612" max="4612" width="11.42578125" style="31" bestFit="1" customWidth="1"/>
    <col min="4613" max="4613" width="8.140625" style="31" customWidth="1"/>
    <col min="4614" max="4614" width="5.85546875" style="31" customWidth="1"/>
    <col min="4615" max="4615" width="6.5703125" style="31" customWidth="1"/>
    <col min="4616" max="4616" width="9.5703125" style="31" customWidth="1"/>
    <col min="4617" max="4617" width="13.42578125" style="31" customWidth="1"/>
    <col min="4618" max="4861" width="11.42578125" style="31" customWidth="1"/>
    <col min="4862" max="4862" width="7.85546875" style="31"/>
    <col min="4863" max="4863" width="6.42578125" style="31" customWidth="1"/>
    <col min="4864" max="4864" width="17.5703125" style="31" customWidth="1"/>
    <col min="4865" max="4865" width="26.42578125" style="31" customWidth="1"/>
    <col min="4866" max="4866" width="11.140625" style="31" customWidth="1"/>
    <col min="4867" max="4867" width="12.85546875" style="31" customWidth="1"/>
    <col min="4868" max="4868" width="11.42578125" style="31" bestFit="1" customWidth="1"/>
    <col min="4869" max="4869" width="8.140625" style="31" customWidth="1"/>
    <col min="4870" max="4870" width="5.85546875" style="31" customWidth="1"/>
    <col min="4871" max="4871" width="6.5703125" style="31" customWidth="1"/>
    <col min="4872" max="4872" width="9.5703125" style="31" customWidth="1"/>
    <col min="4873" max="4873" width="13.42578125" style="31" customWidth="1"/>
    <col min="4874" max="5117" width="11.42578125" style="31" customWidth="1"/>
    <col min="5118" max="5118" width="7.85546875" style="31"/>
    <col min="5119" max="5119" width="6.42578125" style="31" customWidth="1"/>
    <col min="5120" max="5120" width="17.5703125" style="31" customWidth="1"/>
    <col min="5121" max="5121" width="26.42578125" style="31" customWidth="1"/>
    <col min="5122" max="5122" width="11.140625" style="31" customWidth="1"/>
    <col min="5123" max="5123" width="12.85546875" style="31" customWidth="1"/>
    <col min="5124" max="5124" width="11.42578125" style="31" bestFit="1" customWidth="1"/>
    <col min="5125" max="5125" width="8.140625" style="31" customWidth="1"/>
    <col min="5126" max="5126" width="5.85546875" style="31" customWidth="1"/>
    <col min="5127" max="5127" width="6.5703125" style="31" customWidth="1"/>
    <col min="5128" max="5128" width="9.5703125" style="31" customWidth="1"/>
    <col min="5129" max="5129" width="13.42578125" style="31" customWidth="1"/>
    <col min="5130" max="5373" width="11.42578125" style="31" customWidth="1"/>
    <col min="5374" max="5374" width="7.85546875" style="31"/>
    <col min="5375" max="5375" width="6.42578125" style="31" customWidth="1"/>
    <col min="5376" max="5376" width="17.5703125" style="31" customWidth="1"/>
    <col min="5377" max="5377" width="26.42578125" style="31" customWidth="1"/>
    <col min="5378" max="5378" width="11.140625" style="31" customWidth="1"/>
    <col min="5379" max="5379" width="12.85546875" style="31" customWidth="1"/>
    <col min="5380" max="5380" width="11.42578125" style="31" bestFit="1" customWidth="1"/>
    <col min="5381" max="5381" width="8.140625" style="31" customWidth="1"/>
    <col min="5382" max="5382" width="5.85546875" style="31" customWidth="1"/>
    <col min="5383" max="5383" width="6.5703125" style="31" customWidth="1"/>
    <col min="5384" max="5384" width="9.5703125" style="31" customWidth="1"/>
    <col min="5385" max="5385" width="13.42578125" style="31" customWidth="1"/>
    <col min="5386" max="5629" width="11.42578125" style="31" customWidth="1"/>
    <col min="5630" max="5630" width="7.85546875" style="31"/>
    <col min="5631" max="5631" width="6.42578125" style="31" customWidth="1"/>
    <col min="5632" max="5632" width="17.5703125" style="31" customWidth="1"/>
    <col min="5633" max="5633" width="26.42578125" style="31" customWidth="1"/>
    <col min="5634" max="5634" width="11.140625" style="31" customWidth="1"/>
    <col min="5635" max="5635" width="12.85546875" style="31" customWidth="1"/>
    <col min="5636" max="5636" width="11.42578125" style="31" bestFit="1" customWidth="1"/>
    <col min="5637" max="5637" width="8.140625" style="31" customWidth="1"/>
    <col min="5638" max="5638" width="5.85546875" style="31" customWidth="1"/>
    <col min="5639" max="5639" width="6.5703125" style="31" customWidth="1"/>
    <col min="5640" max="5640" width="9.5703125" style="31" customWidth="1"/>
    <col min="5641" max="5641" width="13.42578125" style="31" customWidth="1"/>
    <col min="5642" max="5885" width="11.42578125" style="31" customWidth="1"/>
    <col min="5886" max="5886" width="7.85546875" style="31"/>
    <col min="5887" max="5887" width="6.42578125" style="31" customWidth="1"/>
    <col min="5888" max="5888" width="17.5703125" style="31" customWidth="1"/>
    <col min="5889" max="5889" width="26.42578125" style="31" customWidth="1"/>
    <col min="5890" max="5890" width="11.140625" style="31" customWidth="1"/>
    <col min="5891" max="5891" width="12.85546875" style="31" customWidth="1"/>
    <col min="5892" max="5892" width="11.42578125" style="31" bestFit="1" customWidth="1"/>
    <col min="5893" max="5893" width="8.140625" style="31" customWidth="1"/>
    <col min="5894" max="5894" width="5.85546875" style="31" customWidth="1"/>
    <col min="5895" max="5895" width="6.5703125" style="31" customWidth="1"/>
    <col min="5896" max="5896" width="9.5703125" style="31" customWidth="1"/>
    <col min="5897" max="5897" width="13.42578125" style="31" customWidth="1"/>
    <col min="5898" max="6141" width="11.42578125" style="31" customWidth="1"/>
    <col min="6142" max="6142" width="7.85546875" style="31"/>
    <col min="6143" max="6143" width="6.42578125" style="31" customWidth="1"/>
    <col min="6144" max="6144" width="17.5703125" style="31" customWidth="1"/>
    <col min="6145" max="6145" width="26.42578125" style="31" customWidth="1"/>
    <col min="6146" max="6146" width="11.140625" style="31" customWidth="1"/>
    <col min="6147" max="6147" width="12.85546875" style="31" customWidth="1"/>
    <col min="6148" max="6148" width="11.42578125" style="31" bestFit="1" customWidth="1"/>
    <col min="6149" max="6149" width="8.140625" style="31" customWidth="1"/>
    <col min="6150" max="6150" width="5.85546875" style="31" customWidth="1"/>
    <col min="6151" max="6151" width="6.5703125" style="31" customWidth="1"/>
    <col min="6152" max="6152" width="9.5703125" style="31" customWidth="1"/>
    <col min="6153" max="6153" width="13.42578125" style="31" customWidth="1"/>
    <col min="6154" max="6397" width="11.42578125" style="31" customWidth="1"/>
    <col min="6398" max="6398" width="7.85546875" style="31"/>
    <col min="6399" max="6399" width="6.42578125" style="31" customWidth="1"/>
    <col min="6400" max="6400" width="17.5703125" style="31" customWidth="1"/>
    <col min="6401" max="6401" width="26.42578125" style="31" customWidth="1"/>
    <col min="6402" max="6402" width="11.140625" style="31" customWidth="1"/>
    <col min="6403" max="6403" width="12.85546875" style="31" customWidth="1"/>
    <col min="6404" max="6404" width="11.42578125" style="31" bestFit="1" customWidth="1"/>
    <col min="6405" max="6405" width="8.140625" style="31" customWidth="1"/>
    <col min="6406" max="6406" width="5.85546875" style="31" customWidth="1"/>
    <col min="6407" max="6407" width="6.5703125" style="31" customWidth="1"/>
    <col min="6408" max="6408" width="9.5703125" style="31" customWidth="1"/>
    <col min="6409" max="6409" width="13.42578125" style="31" customWidth="1"/>
    <col min="6410" max="6653" width="11.42578125" style="31" customWidth="1"/>
    <col min="6654" max="6654" width="7.85546875" style="31"/>
    <col min="6655" max="6655" width="6.42578125" style="31" customWidth="1"/>
    <col min="6656" max="6656" width="17.5703125" style="31" customWidth="1"/>
    <col min="6657" max="6657" width="26.42578125" style="31" customWidth="1"/>
    <col min="6658" max="6658" width="11.140625" style="31" customWidth="1"/>
    <col min="6659" max="6659" width="12.85546875" style="31" customWidth="1"/>
    <col min="6660" max="6660" width="11.42578125" style="31" bestFit="1" customWidth="1"/>
    <col min="6661" max="6661" width="8.140625" style="31" customWidth="1"/>
    <col min="6662" max="6662" width="5.85546875" style="31" customWidth="1"/>
    <col min="6663" max="6663" width="6.5703125" style="31" customWidth="1"/>
    <col min="6664" max="6664" width="9.5703125" style="31" customWidth="1"/>
    <col min="6665" max="6665" width="13.42578125" style="31" customWidth="1"/>
    <col min="6666" max="6909" width="11.42578125" style="31" customWidth="1"/>
    <col min="6910" max="6910" width="7.85546875" style="31"/>
    <col min="6911" max="6911" width="6.42578125" style="31" customWidth="1"/>
    <col min="6912" max="6912" width="17.5703125" style="31" customWidth="1"/>
    <col min="6913" max="6913" width="26.42578125" style="31" customWidth="1"/>
    <col min="6914" max="6914" width="11.140625" style="31" customWidth="1"/>
    <col min="6915" max="6915" width="12.85546875" style="31" customWidth="1"/>
    <col min="6916" max="6916" width="11.42578125" style="31" bestFit="1" customWidth="1"/>
    <col min="6917" max="6917" width="8.140625" style="31" customWidth="1"/>
    <col min="6918" max="6918" width="5.85546875" style="31" customWidth="1"/>
    <col min="6919" max="6919" width="6.5703125" style="31" customWidth="1"/>
    <col min="6920" max="6920" width="9.5703125" style="31" customWidth="1"/>
    <col min="6921" max="6921" width="13.42578125" style="31" customWidth="1"/>
    <col min="6922" max="7165" width="11.42578125" style="31" customWidth="1"/>
    <col min="7166" max="7166" width="7.85546875" style="31"/>
    <col min="7167" max="7167" width="6.42578125" style="31" customWidth="1"/>
    <col min="7168" max="7168" width="17.5703125" style="31" customWidth="1"/>
    <col min="7169" max="7169" width="26.42578125" style="31" customWidth="1"/>
    <col min="7170" max="7170" width="11.140625" style="31" customWidth="1"/>
    <col min="7171" max="7171" width="12.85546875" style="31" customWidth="1"/>
    <col min="7172" max="7172" width="11.42578125" style="31" bestFit="1" customWidth="1"/>
    <col min="7173" max="7173" width="8.140625" style="31" customWidth="1"/>
    <col min="7174" max="7174" width="5.85546875" style="31" customWidth="1"/>
    <col min="7175" max="7175" width="6.5703125" style="31" customWidth="1"/>
    <col min="7176" max="7176" width="9.5703125" style="31" customWidth="1"/>
    <col min="7177" max="7177" width="13.42578125" style="31" customWidth="1"/>
    <col min="7178" max="7421" width="11.42578125" style="31" customWidth="1"/>
    <col min="7422" max="7422" width="7.85546875" style="31"/>
    <col min="7423" max="7423" width="6.42578125" style="31" customWidth="1"/>
    <col min="7424" max="7424" width="17.5703125" style="31" customWidth="1"/>
    <col min="7425" max="7425" width="26.42578125" style="31" customWidth="1"/>
    <col min="7426" max="7426" width="11.140625" style="31" customWidth="1"/>
    <col min="7427" max="7427" width="12.85546875" style="31" customWidth="1"/>
    <col min="7428" max="7428" width="11.42578125" style="31" bestFit="1" customWidth="1"/>
    <col min="7429" max="7429" width="8.140625" style="31" customWidth="1"/>
    <col min="7430" max="7430" width="5.85546875" style="31" customWidth="1"/>
    <col min="7431" max="7431" width="6.5703125" style="31" customWidth="1"/>
    <col min="7432" max="7432" width="9.5703125" style="31" customWidth="1"/>
    <col min="7433" max="7433" width="13.42578125" style="31" customWidth="1"/>
    <col min="7434" max="7677" width="11.42578125" style="31" customWidth="1"/>
    <col min="7678" max="7678" width="7.85546875" style="31"/>
    <col min="7679" max="7679" width="6.42578125" style="31" customWidth="1"/>
    <col min="7680" max="7680" width="17.5703125" style="31" customWidth="1"/>
    <col min="7681" max="7681" width="26.42578125" style="31" customWidth="1"/>
    <col min="7682" max="7682" width="11.140625" style="31" customWidth="1"/>
    <col min="7683" max="7683" width="12.85546875" style="31" customWidth="1"/>
    <col min="7684" max="7684" width="11.42578125" style="31" bestFit="1" customWidth="1"/>
    <col min="7685" max="7685" width="8.140625" style="31" customWidth="1"/>
    <col min="7686" max="7686" width="5.85546875" style="31" customWidth="1"/>
    <col min="7687" max="7687" width="6.5703125" style="31" customWidth="1"/>
    <col min="7688" max="7688" width="9.5703125" style="31" customWidth="1"/>
    <col min="7689" max="7689" width="13.42578125" style="31" customWidth="1"/>
    <col min="7690" max="7933" width="11.42578125" style="31" customWidth="1"/>
    <col min="7934" max="7934" width="7.85546875" style="31"/>
    <col min="7935" max="7935" width="6.42578125" style="31" customWidth="1"/>
    <col min="7936" max="7936" width="17.5703125" style="31" customWidth="1"/>
    <col min="7937" max="7937" width="26.42578125" style="31" customWidth="1"/>
    <col min="7938" max="7938" width="11.140625" style="31" customWidth="1"/>
    <col min="7939" max="7939" width="12.85546875" style="31" customWidth="1"/>
    <col min="7940" max="7940" width="11.42578125" style="31" bestFit="1" customWidth="1"/>
    <col min="7941" max="7941" width="8.140625" style="31" customWidth="1"/>
    <col min="7942" max="7942" width="5.85546875" style="31" customWidth="1"/>
    <col min="7943" max="7943" width="6.5703125" style="31" customWidth="1"/>
    <col min="7944" max="7944" width="9.5703125" style="31" customWidth="1"/>
    <col min="7945" max="7945" width="13.42578125" style="31" customWidth="1"/>
    <col min="7946" max="8189" width="11.42578125" style="31" customWidth="1"/>
    <col min="8190" max="8190" width="7.85546875" style="31"/>
    <col min="8191" max="8191" width="6.42578125" style="31" customWidth="1"/>
    <col min="8192" max="8192" width="17.5703125" style="31" customWidth="1"/>
    <col min="8193" max="8193" width="26.42578125" style="31" customWidth="1"/>
    <col min="8194" max="8194" width="11.140625" style="31" customWidth="1"/>
    <col min="8195" max="8195" width="12.85546875" style="31" customWidth="1"/>
    <col min="8196" max="8196" width="11.42578125" style="31" bestFit="1" customWidth="1"/>
    <col min="8197" max="8197" width="8.140625" style="31" customWidth="1"/>
    <col min="8198" max="8198" width="5.85546875" style="31" customWidth="1"/>
    <col min="8199" max="8199" width="6.5703125" style="31" customWidth="1"/>
    <col min="8200" max="8200" width="9.5703125" style="31" customWidth="1"/>
    <col min="8201" max="8201" width="13.42578125" style="31" customWidth="1"/>
    <col min="8202" max="8445" width="11.42578125" style="31" customWidth="1"/>
    <col min="8446" max="8446" width="7.85546875" style="31"/>
    <col min="8447" max="8447" width="6.42578125" style="31" customWidth="1"/>
    <col min="8448" max="8448" width="17.5703125" style="31" customWidth="1"/>
    <col min="8449" max="8449" width="26.42578125" style="31" customWidth="1"/>
    <col min="8450" max="8450" width="11.140625" style="31" customWidth="1"/>
    <col min="8451" max="8451" width="12.85546875" style="31" customWidth="1"/>
    <col min="8452" max="8452" width="11.42578125" style="31" bestFit="1" customWidth="1"/>
    <col min="8453" max="8453" width="8.140625" style="31" customWidth="1"/>
    <col min="8454" max="8454" width="5.85546875" style="31" customWidth="1"/>
    <col min="8455" max="8455" width="6.5703125" style="31" customWidth="1"/>
    <col min="8456" max="8456" width="9.5703125" style="31" customWidth="1"/>
    <col min="8457" max="8457" width="13.42578125" style="31" customWidth="1"/>
    <col min="8458" max="8701" width="11.42578125" style="31" customWidth="1"/>
    <col min="8702" max="8702" width="7.85546875" style="31"/>
    <col min="8703" max="8703" width="6.42578125" style="31" customWidth="1"/>
    <col min="8704" max="8704" width="17.5703125" style="31" customWidth="1"/>
    <col min="8705" max="8705" width="26.42578125" style="31" customWidth="1"/>
    <col min="8706" max="8706" width="11.140625" style="31" customWidth="1"/>
    <col min="8707" max="8707" width="12.85546875" style="31" customWidth="1"/>
    <col min="8708" max="8708" width="11.42578125" style="31" bestFit="1" customWidth="1"/>
    <col min="8709" max="8709" width="8.140625" style="31" customWidth="1"/>
    <col min="8710" max="8710" width="5.85546875" style="31" customWidth="1"/>
    <col min="8711" max="8711" width="6.5703125" style="31" customWidth="1"/>
    <col min="8712" max="8712" width="9.5703125" style="31" customWidth="1"/>
    <col min="8713" max="8713" width="13.42578125" style="31" customWidth="1"/>
    <col min="8714" max="8957" width="11.42578125" style="31" customWidth="1"/>
    <col min="8958" max="8958" width="7.85546875" style="31"/>
    <col min="8959" max="8959" width="6.42578125" style="31" customWidth="1"/>
    <col min="8960" max="8960" width="17.5703125" style="31" customWidth="1"/>
    <col min="8961" max="8961" width="26.42578125" style="31" customWidth="1"/>
    <col min="8962" max="8962" width="11.140625" style="31" customWidth="1"/>
    <col min="8963" max="8963" width="12.85546875" style="31" customWidth="1"/>
    <col min="8964" max="8964" width="11.42578125" style="31" bestFit="1" customWidth="1"/>
    <col min="8965" max="8965" width="8.140625" style="31" customWidth="1"/>
    <col min="8966" max="8966" width="5.85546875" style="31" customWidth="1"/>
    <col min="8967" max="8967" width="6.5703125" style="31" customWidth="1"/>
    <col min="8968" max="8968" width="9.5703125" style="31" customWidth="1"/>
    <col min="8969" max="8969" width="13.42578125" style="31" customWidth="1"/>
    <col min="8970" max="9213" width="11.42578125" style="31" customWidth="1"/>
    <col min="9214" max="9214" width="7.85546875" style="31"/>
    <col min="9215" max="9215" width="6.42578125" style="31" customWidth="1"/>
    <col min="9216" max="9216" width="17.5703125" style="31" customWidth="1"/>
    <col min="9217" max="9217" width="26.42578125" style="31" customWidth="1"/>
    <col min="9218" max="9218" width="11.140625" style="31" customWidth="1"/>
    <col min="9219" max="9219" width="12.85546875" style="31" customWidth="1"/>
    <col min="9220" max="9220" width="11.42578125" style="31" bestFit="1" customWidth="1"/>
    <col min="9221" max="9221" width="8.140625" style="31" customWidth="1"/>
    <col min="9222" max="9222" width="5.85546875" style="31" customWidth="1"/>
    <col min="9223" max="9223" width="6.5703125" style="31" customWidth="1"/>
    <col min="9224" max="9224" width="9.5703125" style="31" customWidth="1"/>
    <col min="9225" max="9225" width="13.42578125" style="31" customWidth="1"/>
    <col min="9226" max="9469" width="11.42578125" style="31" customWidth="1"/>
    <col min="9470" max="9470" width="7.85546875" style="31"/>
    <col min="9471" max="9471" width="6.42578125" style="31" customWidth="1"/>
    <col min="9472" max="9472" width="17.5703125" style="31" customWidth="1"/>
    <col min="9473" max="9473" width="26.42578125" style="31" customWidth="1"/>
    <col min="9474" max="9474" width="11.140625" style="31" customWidth="1"/>
    <col min="9475" max="9475" width="12.85546875" style="31" customWidth="1"/>
    <col min="9476" max="9476" width="11.42578125" style="31" bestFit="1" customWidth="1"/>
    <col min="9477" max="9477" width="8.140625" style="31" customWidth="1"/>
    <col min="9478" max="9478" width="5.85546875" style="31" customWidth="1"/>
    <col min="9479" max="9479" width="6.5703125" style="31" customWidth="1"/>
    <col min="9480" max="9480" width="9.5703125" style="31" customWidth="1"/>
    <col min="9481" max="9481" width="13.42578125" style="31" customWidth="1"/>
    <col min="9482" max="9725" width="11.42578125" style="31" customWidth="1"/>
    <col min="9726" max="9726" width="7.85546875" style="31"/>
    <col min="9727" max="9727" width="6.42578125" style="31" customWidth="1"/>
    <col min="9728" max="9728" width="17.5703125" style="31" customWidth="1"/>
    <col min="9729" max="9729" width="26.42578125" style="31" customWidth="1"/>
    <col min="9730" max="9730" width="11.140625" style="31" customWidth="1"/>
    <col min="9731" max="9731" width="12.85546875" style="31" customWidth="1"/>
    <col min="9732" max="9732" width="11.42578125" style="31" bestFit="1" customWidth="1"/>
    <col min="9733" max="9733" width="8.140625" style="31" customWidth="1"/>
    <col min="9734" max="9734" width="5.85546875" style="31" customWidth="1"/>
    <col min="9735" max="9735" width="6.5703125" style="31" customWidth="1"/>
    <col min="9736" max="9736" width="9.5703125" style="31" customWidth="1"/>
    <col min="9737" max="9737" width="13.42578125" style="31" customWidth="1"/>
    <col min="9738" max="9981" width="11.42578125" style="31" customWidth="1"/>
    <col min="9982" max="9982" width="7.85546875" style="31"/>
    <col min="9983" max="9983" width="6.42578125" style="31" customWidth="1"/>
    <col min="9984" max="9984" width="17.5703125" style="31" customWidth="1"/>
    <col min="9985" max="9985" width="26.42578125" style="31" customWidth="1"/>
    <col min="9986" max="9986" width="11.140625" style="31" customWidth="1"/>
    <col min="9987" max="9987" width="12.85546875" style="31" customWidth="1"/>
    <col min="9988" max="9988" width="11.42578125" style="31" bestFit="1" customWidth="1"/>
    <col min="9989" max="9989" width="8.140625" style="31" customWidth="1"/>
    <col min="9990" max="9990" width="5.85546875" style="31" customWidth="1"/>
    <col min="9991" max="9991" width="6.5703125" style="31" customWidth="1"/>
    <col min="9992" max="9992" width="9.5703125" style="31" customWidth="1"/>
    <col min="9993" max="9993" width="13.42578125" style="31" customWidth="1"/>
    <col min="9994" max="10237" width="11.42578125" style="31" customWidth="1"/>
    <col min="10238" max="10238" width="7.85546875" style="31"/>
    <col min="10239" max="10239" width="6.42578125" style="31" customWidth="1"/>
    <col min="10240" max="10240" width="17.5703125" style="31" customWidth="1"/>
    <col min="10241" max="10241" width="26.42578125" style="31" customWidth="1"/>
    <col min="10242" max="10242" width="11.140625" style="31" customWidth="1"/>
    <col min="10243" max="10243" width="12.85546875" style="31" customWidth="1"/>
    <col min="10244" max="10244" width="11.42578125" style="31" bestFit="1" customWidth="1"/>
    <col min="10245" max="10245" width="8.140625" style="31" customWidth="1"/>
    <col min="10246" max="10246" width="5.85546875" style="31" customWidth="1"/>
    <col min="10247" max="10247" width="6.5703125" style="31" customWidth="1"/>
    <col min="10248" max="10248" width="9.5703125" style="31" customWidth="1"/>
    <col min="10249" max="10249" width="13.42578125" style="31" customWidth="1"/>
    <col min="10250" max="10493" width="11.42578125" style="31" customWidth="1"/>
    <col min="10494" max="10494" width="7.85546875" style="31"/>
    <col min="10495" max="10495" width="6.42578125" style="31" customWidth="1"/>
    <col min="10496" max="10496" width="17.5703125" style="31" customWidth="1"/>
    <col min="10497" max="10497" width="26.42578125" style="31" customWidth="1"/>
    <col min="10498" max="10498" width="11.140625" style="31" customWidth="1"/>
    <col min="10499" max="10499" width="12.85546875" style="31" customWidth="1"/>
    <col min="10500" max="10500" width="11.42578125" style="31" bestFit="1" customWidth="1"/>
    <col min="10501" max="10501" width="8.140625" style="31" customWidth="1"/>
    <col min="10502" max="10502" width="5.85546875" style="31" customWidth="1"/>
    <col min="10503" max="10503" width="6.5703125" style="31" customWidth="1"/>
    <col min="10504" max="10504" width="9.5703125" style="31" customWidth="1"/>
    <col min="10505" max="10505" width="13.42578125" style="31" customWidth="1"/>
    <col min="10506" max="10749" width="11.42578125" style="31" customWidth="1"/>
    <col min="10750" max="10750" width="7.85546875" style="31"/>
    <col min="10751" max="10751" width="6.42578125" style="31" customWidth="1"/>
    <col min="10752" max="10752" width="17.5703125" style="31" customWidth="1"/>
    <col min="10753" max="10753" width="26.42578125" style="31" customWidth="1"/>
    <col min="10754" max="10754" width="11.140625" style="31" customWidth="1"/>
    <col min="10755" max="10755" width="12.85546875" style="31" customWidth="1"/>
    <col min="10756" max="10756" width="11.42578125" style="31" bestFit="1" customWidth="1"/>
    <col min="10757" max="10757" width="8.140625" style="31" customWidth="1"/>
    <col min="10758" max="10758" width="5.85546875" style="31" customWidth="1"/>
    <col min="10759" max="10759" width="6.5703125" style="31" customWidth="1"/>
    <col min="10760" max="10760" width="9.5703125" style="31" customWidth="1"/>
    <col min="10761" max="10761" width="13.42578125" style="31" customWidth="1"/>
    <col min="10762" max="11005" width="11.42578125" style="31" customWidth="1"/>
    <col min="11006" max="11006" width="7.85546875" style="31"/>
    <col min="11007" max="11007" width="6.42578125" style="31" customWidth="1"/>
    <col min="11008" max="11008" width="17.5703125" style="31" customWidth="1"/>
    <col min="11009" max="11009" width="26.42578125" style="31" customWidth="1"/>
    <col min="11010" max="11010" width="11.140625" style="31" customWidth="1"/>
    <col min="11011" max="11011" width="12.85546875" style="31" customWidth="1"/>
    <col min="11012" max="11012" width="11.42578125" style="31" bestFit="1" customWidth="1"/>
    <col min="11013" max="11013" width="8.140625" style="31" customWidth="1"/>
    <col min="11014" max="11014" width="5.85546875" style="31" customWidth="1"/>
    <col min="11015" max="11015" width="6.5703125" style="31" customWidth="1"/>
    <col min="11016" max="11016" width="9.5703125" style="31" customWidth="1"/>
    <col min="11017" max="11017" width="13.42578125" style="31" customWidth="1"/>
    <col min="11018" max="11261" width="11.42578125" style="31" customWidth="1"/>
    <col min="11262" max="11262" width="7.85546875" style="31"/>
    <col min="11263" max="11263" width="6.42578125" style="31" customWidth="1"/>
    <col min="11264" max="11264" width="17.5703125" style="31" customWidth="1"/>
    <col min="11265" max="11265" width="26.42578125" style="31" customWidth="1"/>
    <col min="11266" max="11266" width="11.140625" style="31" customWidth="1"/>
    <col min="11267" max="11267" width="12.85546875" style="31" customWidth="1"/>
    <col min="11268" max="11268" width="11.42578125" style="31" bestFit="1" customWidth="1"/>
    <col min="11269" max="11269" width="8.140625" style="31" customWidth="1"/>
    <col min="11270" max="11270" width="5.85546875" style="31" customWidth="1"/>
    <col min="11271" max="11271" width="6.5703125" style="31" customWidth="1"/>
    <col min="11272" max="11272" width="9.5703125" style="31" customWidth="1"/>
    <col min="11273" max="11273" width="13.42578125" style="31" customWidth="1"/>
    <col min="11274" max="11517" width="11.42578125" style="31" customWidth="1"/>
    <col min="11518" max="11518" width="7.85546875" style="31"/>
    <col min="11519" max="11519" width="6.42578125" style="31" customWidth="1"/>
    <col min="11520" max="11520" width="17.5703125" style="31" customWidth="1"/>
    <col min="11521" max="11521" width="26.42578125" style="31" customWidth="1"/>
    <col min="11522" max="11522" width="11.140625" style="31" customWidth="1"/>
    <col min="11523" max="11523" width="12.85546875" style="31" customWidth="1"/>
    <col min="11524" max="11524" width="11.42578125" style="31" bestFit="1" customWidth="1"/>
    <col min="11525" max="11525" width="8.140625" style="31" customWidth="1"/>
    <col min="11526" max="11526" width="5.85546875" style="31" customWidth="1"/>
    <col min="11527" max="11527" width="6.5703125" style="31" customWidth="1"/>
    <col min="11528" max="11528" width="9.5703125" style="31" customWidth="1"/>
    <col min="11529" max="11529" width="13.42578125" style="31" customWidth="1"/>
    <col min="11530" max="11773" width="11.42578125" style="31" customWidth="1"/>
    <col min="11774" max="11774" width="7.85546875" style="31"/>
    <col min="11775" max="11775" width="6.42578125" style="31" customWidth="1"/>
    <col min="11776" max="11776" width="17.5703125" style="31" customWidth="1"/>
    <col min="11777" max="11777" width="26.42578125" style="31" customWidth="1"/>
    <col min="11778" max="11778" width="11.140625" style="31" customWidth="1"/>
    <col min="11779" max="11779" width="12.85546875" style="31" customWidth="1"/>
    <col min="11780" max="11780" width="11.42578125" style="31" bestFit="1" customWidth="1"/>
    <col min="11781" max="11781" width="8.140625" style="31" customWidth="1"/>
    <col min="11782" max="11782" width="5.85546875" style="31" customWidth="1"/>
    <col min="11783" max="11783" width="6.5703125" style="31" customWidth="1"/>
    <col min="11784" max="11784" width="9.5703125" style="31" customWidth="1"/>
    <col min="11785" max="11785" width="13.42578125" style="31" customWidth="1"/>
    <col min="11786" max="12029" width="11.42578125" style="31" customWidth="1"/>
    <col min="12030" max="12030" width="7.85546875" style="31"/>
    <col min="12031" max="12031" width="6.42578125" style="31" customWidth="1"/>
    <col min="12032" max="12032" width="17.5703125" style="31" customWidth="1"/>
    <col min="12033" max="12033" width="26.42578125" style="31" customWidth="1"/>
    <col min="12034" max="12034" width="11.140625" style="31" customWidth="1"/>
    <col min="12035" max="12035" width="12.85546875" style="31" customWidth="1"/>
    <col min="12036" max="12036" width="11.42578125" style="31" bestFit="1" customWidth="1"/>
    <col min="12037" max="12037" width="8.140625" style="31" customWidth="1"/>
    <col min="12038" max="12038" width="5.85546875" style="31" customWidth="1"/>
    <col min="12039" max="12039" width="6.5703125" style="31" customWidth="1"/>
    <col min="12040" max="12040" width="9.5703125" style="31" customWidth="1"/>
    <col min="12041" max="12041" width="13.42578125" style="31" customWidth="1"/>
    <col min="12042" max="12285" width="11.42578125" style="31" customWidth="1"/>
    <col min="12286" max="12286" width="7.85546875" style="31"/>
    <col min="12287" max="12287" width="6.42578125" style="31" customWidth="1"/>
    <col min="12288" max="12288" width="17.5703125" style="31" customWidth="1"/>
    <col min="12289" max="12289" width="26.42578125" style="31" customWidth="1"/>
    <col min="12290" max="12290" width="11.140625" style="31" customWidth="1"/>
    <col min="12291" max="12291" width="12.85546875" style="31" customWidth="1"/>
    <col min="12292" max="12292" width="11.42578125" style="31" bestFit="1" customWidth="1"/>
    <col min="12293" max="12293" width="8.140625" style="31" customWidth="1"/>
    <col min="12294" max="12294" width="5.85546875" style="31" customWidth="1"/>
    <col min="12295" max="12295" width="6.5703125" style="31" customWidth="1"/>
    <col min="12296" max="12296" width="9.5703125" style="31" customWidth="1"/>
    <col min="12297" max="12297" width="13.42578125" style="31" customWidth="1"/>
    <col min="12298" max="12541" width="11.42578125" style="31" customWidth="1"/>
    <col min="12542" max="12542" width="7.85546875" style="31"/>
    <col min="12543" max="12543" width="6.42578125" style="31" customWidth="1"/>
    <col min="12544" max="12544" width="17.5703125" style="31" customWidth="1"/>
    <col min="12545" max="12545" width="26.42578125" style="31" customWidth="1"/>
    <col min="12546" max="12546" width="11.140625" style="31" customWidth="1"/>
    <col min="12547" max="12547" width="12.85546875" style="31" customWidth="1"/>
    <col min="12548" max="12548" width="11.42578125" style="31" bestFit="1" customWidth="1"/>
    <col min="12549" max="12549" width="8.140625" style="31" customWidth="1"/>
    <col min="12550" max="12550" width="5.85546875" style="31" customWidth="1"/>
    <col min="12551" max="12551" width="6.5703125" style="31" customWidth="1"/>
    <col min="12552" max="12552" width="9.5703125" style="31" customWidth="1"/>
    <col min="12553" max="12553" width="13.42578125" style="31" customWidth="1"/>
    <col min="12554" max="12797" width="11.42578125" style="31" customWidth="1"/>
    <col min="12798" max="12798" width="7.85546875" style="31"/>
    <col min="12799" max="12799" width="6.42578125" style="31" customWidth="1"/>
    <col min="12800" max="12800" width="17.5703125" style="31" customWidth="1"/>
    <col min="12801" max="12801" width="26.42578125" style="31" customWidth="1"/>
    <col min="12802" max="12802" width="11.140625" style="31" customWidth="1"/>
    <col min="12803" max="12803" width="12.85546875" style="31" customWidth="1"/>
    <col min="12804" max="12804" width="11.42578125" style="31" bestFit="1" customWidth="1"/>
    <col min="12805" max="12805" width="8.140625" style="31" customWidth="1"/>
    <col min="12806" max="12806" width="5.85546875" style="31" customWidth="1"/>
    <col min="12807" max="12807" width="6.5703125" style="31" customWidth="1"/>
    <col min="12808" max="12808" width="9.5703125" style="31" customWidth="1"/>
    <col min="12809" max="12809" width="13.42578125" style="31" customWidth="1"/>
    <col min="12810" max="13053" width="11.42578125" style="31" customWidth="1"/>
    <col min="13054" max="13054" width="7.85546875" style="31"/>
    <col min="13055" max="13055" width="6.42578125" style="31" customWidth="1"/>
    <col min="13056" max="13056" width="17.5703125" style="31" customWidth="1"/>
    <col min="13057" max="13057" width="26.42578125" style="31" customWidth="1"/>
    <col min="13058" max="13058" width="11.140625" style="31" customWidth="1"/>
    <col min="13059" max="13059" width="12.85546875" style="31" customWidth="1"/>
    <col min="13060" max="13060" width="11.42578125" style="31" bestFit="1" customWidth="1"/>
    <col min="13061" max="13061" width="8.140625" style="31" customWidth="1"/>
    <col min="13062" max="13062" width="5.85546875" style="31" customWidth="1"/>
    <col min="13063" max="13063" width="6.5703125" style="31" customWidth="1"/>
    <col min="13064" max="13064" width="9.5703125" style="31" customWidth="1"/>
    <col min="13065" max="13065" width="13.42578125" style="31" customWidth="1"/>
    <col min="13066" max="13309" width="11.42578125" style="31" customWidth="1"/>
    <col min="13310" max="13310" width="7.85546875" style="31"/>
    <col min="13311" max="13311" width="6.42578125" style="31" customWidth="1"/>
    <col min="13312" max="13312" width="17.5703125" style="31" customWidth="1"/>
    <col min="13313" max="13313" width="26.42578125" style="31" customWidth="1"/>
    <col min="13314" max="13314" width="11.140625" style="31" customWidth="1"/>
    <col min="13315" max="13315" width="12.85546875" style="31" customWidth="1"/>
    <col min="13316" max="13316" width="11.42578125" style="31" bestFit="1" customWidth="1"/>
    <col min="13317" max="13317" width="8.140625" style="31" customWidth="1"/>
    <col min="13318" max="13318" width="5.85546875" style="31" customWidth="1"/>
    <col min="13319" max="13319" width="6.5703125" style="31" customWidth="1"/>
    <col min="13320" max="13320" width="9.5703125" style="31" customWidth="1"/>
    <col min="13321" max="13321" width="13.42578125" style="31" customWidth="1"/>
    <col min="13322" max="13565" width="11.42578125" style="31" customWidth="1"/>
    <col min="13566" max="13566" width="7.85546875" style="31"/>
    <col min="13567" max="13567" width="6.42578125" style="31" customWidth="1"/>
    <col min="13568" max="13568" width="17.5703125" style="31" customWidth="1"/>
    <col min="13569" max="13569" width="26.42578125" style="31" customWidth="1"/>
    <col min="13570" max="13570" width="11.140625" style="31" customWidth="1"/>
    <col min="13571" max="13571" width="12.85546875" style="31" customWidth="1"/>
    <col min="13572" max="13572" width="11.42578125" style="31" bestFit="1" customWidth="1"/>
    <col min="13573" max="13573" width="8.140625" style="31" customWidth="1"/>
    <col min="13574" max="13574" width="5.85546875" style="31" customWidth="1"/>
    <col min="13575" max="13575" width="6.5703125" style="31" customWidth="1"/>
    <col min="13576" max="13576" width="9.5703125" style="31" customWidth="1"/>
    <col min="13577" max="13577" width="13.42578125" style="31" customWidth="1"/>
    <col min="13578" max="13821" width="11.42578125" style="31" customWidth="1"/>
    <col min="13822" max="13822" width="7.85546875" style="31"/>
    <col min="13823" max="13823" width="6.42578125" style="31" customWidth="1"/>
    <col min="13824" max="13824" width="17.5703125" style="31" customWidth="1"/>
    <col min="13825" max="13825" width="26.42578125" style="31" customWidth="1"/>
    <col min="13826" max="13826" width="11.140625" style="31" customWidth="1"/>
    <col min="13827" max="13827" width="12.85546875" style="31" customWidth="1"/>
    <col min="13828" max="13828" width="11.42578125" style="31" bestFit="1" customWidth="1"/>
    <col min="13829" max="13829" width="8.140625" style="31" customWidth="1"/>
    <col min="13830" max="13830" width="5.85546875" style="31" customWidth="1"/>
    <col min="13831" max="13831" width="6.5703125" style="31" customWidth="1"/>
    <col min="13832" max="13832" width="9.5703125" style="31" customWidth="1"/>
    <col min="13833" max="13833" width="13.42578125" style="31" customWidth="1"/>
    <col min="13834" max="14077" width="11.42578125" style="31" customWidth="1"/>
    <col min="14078" max="14078" width="7.85546875" style="31"/>
    <col min="14079" max="14079" width="6.42578125" style="31" customWidth="1"/>
    <col min="14080" max="14080" width="17.5703125" style="31" customWidth="1"/>
    <col min="14081" max="14081" width="26.42578125" style="31" customWidth="1"/>
    <col min="14082" max="14082" width="11.140625" style="31" customWidth="1"/>
    <col min="14083" max="14083" width="12.85546875" style="31" customWidth="1"/>
    <col min="14084" max="14084" width="11.42578125" style="31" bestFit="1" customWidth="1"/>
    <col min="14085" max="14085" width="8.140625" style="31" customWidth="1"/>
    <col min="14086" max="14086" width="5.85546875" style="31" customWidth="1"/>
    <col min="14087" max="14087" width="6.5703125" style="31" customWidth="1"/>
    <col min="14088" max="14088" width="9.5703125" style="31" customWidth="1"/>
    <col min="14089" max="14089" width="13.42578125" style="31" customWidth="1"/>
    <col min="14090" max="14333" width="11.42578125" style="31" customWidth="1"/>
    <col min="14334" max="14334" width="7.85546875" style="31"/>
    <col min="14335" max="14335" width="6.42578125" style="31" customWidth="1"/>
    <col min="14336" max="14336" width="17.5703125" style="31" customWidth="1"/>
    <col min="14337" max="14337" width="26.42578125" style="31" customWidth="1"/>
    <col min="14338" max="14338" width="11.140625" style="31" customWidth="1"/>
    <col min="14339" max="14339" width="12.85546875" style="31" customWidth="1"/>
    <col min="14340" max="14340" width="11.42578125" style="31" bestFit="1" customWidth="1"/>
    <col min="14341" max="14341" width="8.140625" style="31" customWidth="1"/>
    <col min="14342" max="14342" width="5.85546875" style="31" customWidth="1"/>
    <col min="14343" max="14343" width="6.5703125" style="31" customWidth="1"/>
    <col min="14344" max="14344" width="9.5703125" style="31" customWidth="1"/>
    <col min="14345" max="14345" width="13.42578125" style="31" customWidth="1"/>
    <col min="14346" max="14589" width="11.42578125" style="31" customWidth="1"/>
    <col min="14590" max="14590" width="7.85546875" style="31"/>
    <col min="14591" max="14591" width="6.42578125" style="31" customWidth="1"/>
    <col min="14592" max="14592" width="17.5703125" style="31" customWidth="1"/>
    <col min="14593" max="14593" width="26.42578125" style="31" customWidth="1"/>
    <col min="14594" max="14594" width="11.140625" style="31" customWidth="1"/>
    <col min="14595" max="14595" width="12.85546875" style="31" customWidth="1"/>
    <col min="14596" max="14596" width="11.42578125" style="31" bestFit="1" customWidth="1"/>
    <col min="14597" max="14597" width="8.140625" style="31" customWidth="1"/>
    <col min="14598" max="14598" width="5.85546875" style="31" customWidth="1"/>
    <col min="14599" max="14599" width="6.5703125" style="31" customWidth="1"/>
    <col min="14600" max="14600" width="9.5703125" style="31" customWidth="1"/>
    <col min="14601" max="14601" width="13.42578125" style="31" customWidth="1"/>
    <col min="14602" max="14845" width="11.42578125" style="31" customWidth="1"/>
    <col min="14846" max="14846" width="7.85546875" style="31"/>
    <col min="14847" max="14847" width="6.42578125" style="31" customWidth="1"/>
    <col min="14848" max="14848" width="17.5703125" style="31" customWidth="1"/>
    <col min="14849" max="14849" width="26.42578125" style="31" customWidth="1"/>
    <col min="14850" max="14850" width="11.140625" style="31" customWidth="1"/>
    <col min="14851" max="14851" width="12.85546875" style="31" customWidth="1"/>
    <col min="14852" max="14852" width="11.42578125" style="31" bestFit="1" customWidth="1"/>
    <col min="14853" max="14853" width="8.140625" style="31" customWidth="1"/>
    <col min="14854" max="14854" width="5.85546875" style="31" customWidth="1"/>
    <col min="14855" max="14855" width="6.5703125" style="31" customWidth="1"/>
    <col min="14856" max="14856" width="9.5703125" style="31" customWidth="1"/>
    <col min="14857" max="14857" width="13.42578125" style="31" customWidth="1"/>
    <col min="14858" max="15101" width="11.42578125" style="31" customWidth="1"/>
    <col min="15102" max="15102" width="7.85546875" style="31"/>
    <col min="15103" max="15103" width="6.42578125" style="31" customWidth="1"/>
    <col min="15104" max="15104" width="17.5703125" style="31" customWidth="1"/>
    <col min="15105" max="15105" width="26.42578125" style="31" customWidth="1"/>
    <col min="15106" max="15106" width="11.140625" style="31" customWidth="1"/>
    <col min="15107" max="15107" width="12.85546875" style="31" customWidth="1"/>
    <col min="15108" max="15108" width="11.42578125" style="31" bestFit="1" customWidth="1"/>
    <col min="15109" max="15109" width="8.140625" style="31" customWidth="1"/>
    <col min="15110" max="15110" width="5.85546875" style="31" customWidth="1"/>
    <col min="15111" max="15111" width="6.5703125" style="31" customWidth="1"/>
    <col min="15112" max="15112" width="9.5703125" style="31" customWidth="1"/>
    <col min="15113" max="15113" width="13.42578125" style="31" customWidth="1"/>
    <col min="15114" max="15357" width="11.42578125" style="31" customWidth="1"/>
    <col min="15358" max="15358" width="7.85546875" style="31"/>
    <col min="15359" max="15359" width="6.42578125" style="31" customWidth="1"/>
    <col min="15360" max="15360" width="17.5703125" style="31" customWidth="1"/>
    <col min="15361" max="15361" width="26.42578125" style="31" customWidth="1"/>
    <col min="15362" max="15362" width="11.140625" style="31" customWidth="1"/>
    <col min="15363" max="15363" width="12.85546875" style="31" customWidth="1"/>
    <col min="15364" max="15364" width="11.42578125" style="31" bestFit="1" customWidth="1"/>
    <col min="15365" max="15365" width="8.140625" style="31" customWidth="1"/>
    <col min="15366" max="15366" width="5.85546875" style="31" customWidth="1"/>
    <col min="15367" max="15367" width="6.5703125" style="31" customWidth="1"/>
    <col min="15368" max="15368" width="9.5703125" style="31" customWidth="1"/>
    <col min="15369" max="15369" width="13.42578125" style="31" customWidth="1"/>
    <col min="15370" max="15613" width="11.42578125" style="31" customWidth="1"/>
    <col min="15614" max="15614" width="7.85546875" style="31"/>
    <col min="15615" max="15615" width="6.42578125" style="31" customWidth="1"/>
    <col min="15616" max="15616" width="17.5703125" style="31" customWidth="1"/>
    <col min="15617" max="15617" width="26.42578125" style="31" customWidth="1"/>
    <col min="15618" max="15618" width="11.140625" style="31" customWidth="1"/>
    <col min="15619" max="15619" width="12.85546875" style="31" customWidth="1"/>
    <col min="15620" max="15620" width="11.42578125" style="31" bestFit="1" customWidth="1"/>
    <col min="15621" max="15621" width="8.140625" style="31" customWidth="1"/>
    <col min="15622" max="15622" width="5.85546875" style="31" customWidth="1"/>
    <col min="15623" max="15623" width="6.5703125" style="31" customWidth="1"/>
    <col min="15624" max="15624" width="9.5703125" style="31" customWidth="1"/>
    <col min="15625" max="15625" width="13.42578125" style="31" customWidth="1"/>
    <col min="15626" max="15869" width="11.42578125" style="31" customWidth="1"/>
    <col min="15870" max="15870" width="7.85546875" style="31"/>
    <col min="15871" max="15871" width="6.42578125" style="31" customWidth="1"/>
    <col min="15872" max="15872" width="17.5703125" style="31" customWidth="1"/>
    <col min="15873" max="15873" width="26.42578125" style="31" customWidth="1"/>
    <col min="15874" max="15874" width="11.140625" style="31" customWidth="1"/>
    <col min="15875" max="15875" width="12.85546875" style="31" customWidth="1"/>
    <col min="15876" max="15876" width="11.42578125" style="31" bestFit="1" customWidth="1"/>
    <col min="15877" max="15877" width="8.140625" style="31" customWidth="1"/>
    <col min="15878" max="15878" width="5.85546875" style="31" customWidth="1"/>
    <col min="15879" max="15879" width="6.5703125" style="31" customWidth="1"/>
    <col min="15880" max="15880" width="9.5703125" style="31" customWidth="1"/>
    <col min="15881" max="15881" width="13.42578125" style="31" customWidth="1"/>
    <col min="15882" max="16125" width="11.42578125" style="31" customWidth="1"/>
    <col min="16126" max="16126" width="7.85546875" style="31"/>
    <col min="16127" max="16127" width="6.42578125" style="31" customWidth="1"/>
    <col min="16128" max="16128" width="17.5703125" style="31" customWidth="1"/>
    <col min="16129" max="16129" width="26.42578125" style="31" customWidth="1"/>
    <col min="16130" max="16130" width="11.140625" style="31" customWidth="1"/>
    <col min="16131" max="16131" width="12.85546875" style="31" customWidth="1"/>
    <col min="16132" max="16132" width="11.42578125" style="31" bestFit="1" customWidth="1"/>
    <col min="16133" max="16133" width="8.140625" style="31" customWidth="1"/>
    <col min="16134" max="16134" width="5.85546875" style="31" customWidth="1"/>
    <col min="16135" max="16135" width="6.5703125" style="31" customWidth="1"/>
    <col min="16136" max="16136" width="9.5703125" style="31" customWidth="1"/>
    <col min="16137" max="16137" width="13.42578125" style="31" customWidth="1"/>
    <col min="16138" max="16381" width="11.42578125" style="31" customWidth="1"/>
    <col min="16382" max="16384" width="7.85546875" style="31"/>
  </cols>
  <sheetData>
    <row r="1" spans="1:36" ht="15" thickBot="1">
      <c r="A1" s="63"/>
      <c r="B1" s="837" t="s">
        <v>75</v>
      </c>
      <c r="C1" s="838"/>
      <c r="D1" s="839" t="s">
        <v>175</v>
      </c>
      <c r="E1" s="840" t="s">
        <v>71</v>
      </c>
      <c r="F1" s="841"/>
      <c r="G1" s="840" t="s">
        <v>20</v>
      </c>
      <c r="H1" s="842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 ht="21" thickBot="1">
      <c r="A2" s="63"/>
      <c r="B2" s="849" t="str">
        <f>'FDT - Garage - Chantier'!G2</f>
        <v>Votre nom complet</v>
      </c>
      <c r="C2" s="850"/>
      <c r="D2" s="851" t="str">
        <f>'FDT - Garage - Chantier'!A2</f>
        <v>QC0000</v>
      </c>
      <c r="E2" s="706">
        <f>LOOKUP(G2,Period!A3:A55,Period!C3:C55)</f>
        <v>45661</v>
      </c>
      <c r="F2" s="707"/>
      <c r="G2" s="852">
        <v>2</v>
      </c>
      <c r="H2" s="85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</row>
    <row r="3" spans="1:36" s="293" customFormat="1" ht="21" thickBot="1">
      <c r="B3" s="295"/>
      <c r="C3" s="295"/>
      <c r="D3" s="294"/>
      <c r="E3" s="296"/>
      <c r="F3" s="297"/>
      <c r="G3" s="298"/>
      <c r="H3" s="298"/>
    </row>
    <row r="4" spans="1:36" ht="15" thickBot="1">
      <c r="A4" s="63"/>
      <c r="B4" s="843" t="s">
        <v>176</v>
      </c>
      <c r="C4" s="844"/>
      <c r="D4" s="845" t="s">
        <v>173</v>
      </c>
      <c r="E4" s="846" t="s">
        <v>220</v>
      </c>
      <c r="F4" s="847" t="s">
        <v>72</v>
      </c>
      <c r="G4" s="858"/>
      <c r="H4" s="858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</row>
    <row r="5" spans="1:36" ht="21" thickBot="1">
      <c r="A5" s="63"/>
      <c r="B5" s="854" t="str">
        <f>'FDT - Garage - Chantier'!G4</f>
        <v>Nom complet</v>
      </c>
      <c r="C5" s="855"/>
      <c r="D5" s="856">
        <f>'FDT - Garage - Chantier'!F4</f>
        <v>0</v>
      </c>
      <c r="E5" s="857">
        <f>'FDT - Garage - Chantier'!F2</f>
        <v>0</v>
      </c>
      <c r="F5" s="848"/>
      <c r="G5" s="859"/>
      <c r="H5" s="859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</row>
    <row r="6" spans="1:36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>
      <c r="A7" s="698" t="s">
        <v>73</v>
      </c>
      <c r="B7" s="698"/>
      <c r="C7" s="698"/>
      <c r="D7" s="698"/>
      <c r="E7" s="698"/>
      <c r="F7" s="698"/>
      <c r="G7" s="698"/>
      <c r="H7" s="698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1:36">
      <c r="A8" s="698"/>
      <c r="B8" s="698"/>
      <c r="C8" s="698"/>
      <c r="D8" s="698"/>
      <c r="E8" s="698"/>
      <c r="F8" s="698"/>
      <c r="G8" s="698"/>
      <c r="H8" s="698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</row>
    <row r="9" spans="1:36">
      <c r="A9" s="63"/>
      <c r="B9" s="64"/>
      <c r="C9" s="64"/>
      <c r="D9" s="64"/>
      <c r="E9" s="299"/>
      <c r="F9" s="64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</row>
    <row r="10" spans="1:36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</row>
    <row r="11" spans="1:36" ht="57" thickBot="1">
      <c r="B11" s="42" t="s">
        <v>69</v>
      </c>
      <c r="C11" s="43" t="s">
        <v>2</v>
      </c>
      <c r="D11" s="44" t="s">
        <v>65</v>
      </c>
      <c r="E11" s="45" t="s">
        <v>77</v>
      </c>
      <c r="F11" s="46" t="s">
        <v>63</v>
      </c>
      <c r="G11" s="63"/>
      <c r="H11" s="65" t="s">
        <v>70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</row>
    <row r="12" spans="1:36" ht="21" customHeight="1">
      <c r="A12" s="63"/>
      <c r="B12" s="47" t="s">
        <v>67</v>
      </c>
      <c r="C12" s="225">
        <f t="shared" ref="C12:C17" si="0">C13-1</f>
        <v>45655</v>
      </c>
      <c r="D12" s="33"/>
      <c r="E12" s="34"/>
      <c r="F12" s="35"/>
      <c r="G12" s="699"/>
      <c r="H12" s="700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</row>
    <row r="13" spans="1:36" ht="21" customHeight="1">
      <c r="A13" s="63"/>
      <c r="B13" s="47" t="s">
        <v>56</v>
      </c>
      <c r="C13" s="225">
        <f t="shared" si="0"/>
        <v>45656</v>
      </c>
      <c r="D13" s="36"/>
      <c r="E13" s="37"/>
      <c r="F13" s="38"/>
      <c r="G13" s="699"/>
      <c r="H13" s="700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</row>
    <row r="14" spans="1:36" ht="21" customHeight="1">
      <c r="A14" s="63"/>
      <c r="B14" s="47" t="s">
        <v>57</v>
      </c>
      <c r="C14" s="225">
        <f t="shared" si="0"/>
        <v>45657</v>
      </c>
      <c r="D14" s="36"/>
      <c r="E14" s="37"/>
      <c r="F14" s="38"/>
      <c r="G14" s="699"/>
      <c r="H14" s="700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</row>
    <row r="15" spans="1:36" ht="21" customHeight="1">
      <c r="A15" s="63"/>
      <c r="B15" s="47" t="s">
        <v>68</v>
      </c>
      <c r="C15" s="225">
        <f t="shared" si="0"/>
        <v>45658</v>
      </c>
      <c r="D15" s="36"/>
      <c r="E15" s="37"/>
      <c r="F15" s="38"/>
      <c r="G15" s="699"/>
      <c r="H15" s="700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</row>
    <row r="16" spans="1:36" ht="21" customHeight="1">
      <c r="A16" s="63"/>
      <c r="B16" s="47" t="s">
        <v>59</v>
      </c>
      <c r="C16" s="225">
        <f t="shared" si="0"/>
        <v>45659</v>
      </c>
      <c r="D16" s="36"/>
      <c r="E16" s="37"/>
      <c r="F16" s="38"/>
      <c r="G16" s="699"/>
      <c r="H16" s="700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</row>
    <row r="17" spans="1:36" ht="21" customHeight="1">
      <c r="A17" s="63"/>
      <c r="B17" s="47" t="s">
        <v>60</v>
      </c>
      <c r="C17" s="225">
        <f t="shared" si="0"/>
        <v>45660</v>
      </c>
      <c r="D17" s="36"/>
      <c r="E17" s="37"/>
      <c r="F17" s="38"/>
      <c r="G17" s="699"/>
      <c r="H17" s="700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</row>
    <row r="18" spans="1:36" ht="21" customHeight="1" thickBot="1">
      <c r="A18" s="63"/>
      <c r="B18" s="48" t="s">
        <v>61</v>
      </c>
      <c r="C18" s="226">
        <f>E2</f>
        <v>45661</v>
      </c>
      <c r="D18" s="39"/>
      <c r="E18" s="40"/>
      <c r="F18" s="41"/>
      <c r="G18" s="701"/>
      <c r="H18" s="70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</row>
    <row r="19" spans="1:36" ht="18.75" thickBot="1">
      <c r="A19" s="63"/>
      <c r="B19" s="399"/>
      <c r="C19" s="400" t="s">
        <v>0</v>
      </c>
      <c r="D19" s="401">
        <f>COUNTIF(D12:D18,"X")</f>
        <v>0</v>
      </c>
      <c r="E19" s="402">
        <f t="shared" ref="E19:F19" si="1">COUNTIF(E12:E18,"X")</f>
        <v>0</v>
      </c>
      <c r="F19" s="403">
        <f t="shared" si="1"/>
        <v>0</v>
      </c>
      <c r="G19" s="404"/>
      <c r="H19" s="405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</row>
    <row r="20" spans="1:36" ht="18">
      <c r="A20" s="63"/>
      <c r="B20" s="70"/>
      <c r="C20" s="71" t="s">
        <v>66</v>
      </c>
      <c r="D20" s="221">
        <v>14</v>
      </c>
      <c r="E20" s="221">
        <v>23</v>
      </c>
      <c r="F20" s="221">
        <v>23</v>
      </c>
      <c r="G20" s="70"/>
      <c r="H20" s="70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</row>
    <row r="21" spans="1:36" ht="15" thickBot="1">
      <c r="A21" s="63"/>
      <c r="B21" s="70"/>
      <c r="C21" s="70"/>
      <c r="D21" s="72"/>
      <c r="E21" s="70"/>
      <c r="F21" s="70"/>
      <c r="G21" s="70"/>
      <c r="H21" s="70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</row>
    <row r="22" spans="1:36" s="32" customFormat="1" ht="18.75" thickBot="1">
      <c r="A22" s="65"/>
      <c r="B22" s="393"/>
      <c r="C22" s="394" t="s">
        <v>44</v>
      </c>
      <c r="D22" s="395">
        <f>D19*D20</f>
        <v>0</v>
      </c>
      <c r="E22" s="395">
        <f t="shared" ref="E22:F22" si="2">E19*E20</f>
        <v>0</v>
      </c>
      <c r="F22" s="396">
        <f t="shared" si="2"/>
        <v>0</v>
      </c>
      <c r="G22" s="397"/>
      <c r="H22" s="398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</row>
    <row r="23" spans="1:36" ht="18">
      <c r="A23" s="63"/>
      <c r="B23" s="66"/>
      <c r="C23" s="67"/>
      <c r="D23" s="66"/>
      <c r="E23" s="66"/>
      <c r="F23" s="66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</row>
    <row r="24" spans="1:36" ht="18">
      <c r="A24" s="63"/>
      <c r="B24" s="63"/>
      <c r="C24" s="68" t="s">
        <v>45</v>
      </c>
      <c r="D24" s="69"/>
      <c r="E24" s="222">
        <f>SUM(D22:F22)</f>
        <v>0</v>
      </c>
      <c r="F24" s="66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</row>
    <row r="25" spans="1:3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</row>
    <row r="26" spans="1:36" ht="31.5" thickBot="1">
      <c r="B26" s="703"/>
      <c r="C26" s="703"/>
      <c r="D26" s="63"/>
      <c r="E26" s="704" t="str">
        <f>B2</f>
        <v>Votre nom complet</v>
      </c>
      <c r="F26" s="705"/>
      <c r="G26" s="705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</row>
    <row r="27" spans="1:36">
      <c r="A27" s="63"/>
      <c r="B27" s="697" t="s">
        <v>64</v>
      </c>
      <c r="C27" s="697"/>
      <c r="D27" s="63"/>
      <c r="E27" s="63"/>
      <c r="F27" s="73" t="s">
        <v>76</v>
      </c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</row>
    <row r="28" spans="1:3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</row>
    <row r="29" spans="1:36">
      <c r="A29" s="63"/>
      <c r="B29" s="74" t="s">
        <v>65</v>
      </c>
      <c r="C29" s="224">
        <v>14</v>
      </c>
      <c r="D29" s="74" t="s">
        <v>77</v>
      </c>
      <c r="E29" s="224">
        <v>23</v>
      </c>
      <c r="F29" s="74" t="s">
        <v>63</v>
      </c>
      <c r="G29" s="223">
        <v>23</v>
      </c>
      <c r="H29" s="75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</row>
    <row r="30" spans="1:36">
      <c r="A30" s="63"/>
      <c r="B30" s="63"/>
      <c r="C30" s="391"/>
      <c r="D30" s="391"/>
      <c r="E30" s="391"/>
      <c r="F30" s="391"/>
      <c r="G30" s="391"/>
      <c r="H30" s="391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</row>
    <row r="31" spans="1:36">
      <c r="A31" s="63"/>
      <c r="B31" s="76"/>
      <c r="C31" s="391"/>
      <c r="D31" s="391"/>
      <c r="E31" s="391"/>
      <c r="F31" s="391"/>
      <c r="G31" s="391"/>
      <c r="H31" s="391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</row>
    <row r="32" spans="1:36">
      <c r="A32" s="63"/>
      <c r="B32" s="63"/>
      <c r="C32" s="391"/>
      <c r="D32" s="391"/>
      <c r="E32" s="391"/>
      <c r="F32" s="391"/>
      <c r="G32" s="391"/>
      <c r="H32" s="391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</row>
    <row r="33" spans="1:36">
      <c r="A33" s="63"/>
      <c r="B33" s="63"/>
      <c r="C33" s="392"/>
      <c r="D33" s="391"/>
      <c r="E33" s="391"/>
      <c r="F33" s="391"/>
      <c r="G33" s="391"/>
      <c r="H33" s="391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</row>
    <row r="34" spans="1:36">
      <c r="A34" s="63"/>
      <c r="C34" s="392"/>
      <c r="D34" s="392"/>
      <c r="E34" s="392"/>
      <c r="F34" s="392"/>
      <c r="G34" s="392"/>
      <c r="H34" s="392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</row>
    <row r="35" spans="1:36">
      <c r="A35" s="63"/>
      <c r="B35" s="63"/>
      <c r="C35" s="391"/>
      <c r="D35" s="391"/>
      <c r="E35" s="391"/>
      <c r="F35" s="391"/>
      <c r="G35" s="391"/>
      <c r="H35" s="391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</row>
    <row r="36" spans="1:36">
      <c r="A36" s="63"/>
      <c r="B36" s="63"/>
      <c r="C36" s="392"/>
      <c r="D36" s="391"/>
      <c r="E36" s="391"/>
      <c r="F36" s="391"/>
      <c r="G36" s="391"/>
      <c r="H36" s="391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</row>
    <row r="37" spans="1:36">
      <c r="A37" s="63"/>
      <c r="B37" s="63"/>
      <c r="C37" s="391"/>
      <c r="D37" s="391"/>
      <c r="E37" s="391"/>
      <c r="F37" s="391"/>
      <c r="G37" s="391"/>
      <c r="H37" s="391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</row>
    <row r="38" spans="1:36">
      <c r="A38" s="63"/>
      <c r="B38" s="63"/>
      <c r="C38" s="391"/>
      <c r="D38" s="391"/>
      <c r="E38" s="391"/>
      <c r="F38" s="391"/>
      <c r="G38" s="391"/>
      <c r="H38" s="391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</row>
    <row r="39" spans="1:3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</row>
    <row r="40" spans="1:3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</row>
    <row r="41" spans="1:3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</row>
    <row r="42" spans="1:3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</row>
    <row r="43" spans="1:3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</row>
    <row r="44" spans="1:3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</row>
    <row r="45" spans="1:3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</row>
    <row r="46" spans="1:3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</row>
    <row r="47" spans="1:3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</row>
    <row r="48" spans="1:3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</row>
    <row r="49" spans="1:3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</row>
    <row r="50" spans="1:3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</row>
    <row r="51" spans="1:3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</row>
    <row r="52" spans="1:3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</row>
    <row r="53" spans="1:3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</row>
    <row r="54" spans="1:3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</row>
    <row r="55" spans="1:3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</row>
    <row r="56" spans="1:3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</row>
    <row r="57" spans="1:3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</row>
    <row r="58" spans="1:3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</row>
    <row r="59" spans="1:3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</row>
    <row r="60" spans="1:3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</row>
    <row r="61" spans="1:3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</row>
    <row r="62" spans="1:3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</row>
    <row r="63" spans="1:3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</row>
    <row r="64" spans="1:3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</row>
    <row r="65" spans="1:3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</row>
    <row r="66" spans="1:3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</row>
    <row r="67" spans="1:3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</row>
    <row r="68" spans="1:3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</row>
    <row r="69" spans="1:3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</row>
    <row r="70" spans="1:3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</row>
    <row r="71" spans="1:3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</row>
    <row r="72" spans="1:3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</row>
    <row r="73" spans="1:3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</row>
    <row r="74" spans="1:3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1:3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</row>
    <row r="76" spans="1:3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</row>
    <row r="77" spans="1:3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</row>
    <row r="78" spans="1:3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</row>
    <row r="79" spans="1:3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</row>
    <row r="80" spans="1:3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</row>
    <row r="81" spans="1:3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</row>
    <row r="82" spans="1:3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</row>
    <row r="83" spans="1:3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</row>
    <row r="84" spans="1:3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</row>
    <row r="85" spans="1:3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</row>
    <row r="86" spans="1:3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</row>
    <row r="87" spans="1:3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</row>
    <row r="88" spans="1:3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</row>
    <row r="89" spans="1:3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</row>
    <row r="90" spans="1:3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</row>
    <row r="91" spans="1:3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</row>
    <row r="92" spans="1:3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</row>
    <row r="93" spans="1:3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</row>
    <row r="94" spans="1:3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</row>
    <row r="95" spans="1:3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</row>
    <row r="96" spans="1:3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</row>
    <row r="97" spans="1:3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</row>
    <row r="98" spans="1:3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</row>
    <row r="99" spans="1:3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</row>
    <row r="100" spans="1:3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</row>
    <row r="101" spans="1:3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</row>
    <row r="102" spans="1:3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</row>
    <row r="103" spans="1:3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</row>
    <row r="104" spans="1:3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</row>
    <row r="105" spans="1:3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</row>
    <row r="106" spans="1:3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</row>
    <row r="107" spans="1:3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</row>
    <row r="108" spans="1:3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</row>
    <row r="109" spans="1:3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</row>
    <row r="110" spans="1:3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</row>
    <row r="111" spans="1:3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</row>
    <row r="112" spans="1:3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</row>
    <row r="113" spans="1:3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</row>
    <row r="114" spans="1:3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</row>
    <row r="115" spans="1:3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</row>
    <row r="116" spans="1:3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</row>
    <row r="117" spans="1:3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</row>
    <row r="118" spans="1:3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</row>
    <row r="119" spans="1:3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</row>
    <row r="120" spans="1:3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</row>
    <row r="121" spans="1:3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</row>
    <row r="122" spans="1:3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</row>
    <row r="123" spans="1:3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</row>
    <row r="124" spans="1:3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</row>
    <row r="125" spans="1:3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</row>
    <row r="126" spans="1:3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</row>
    <row r="127" spans="1:3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</row>
    <row r="128" spans="1:3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</row>
    <row r="129" spans="1:18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</row>
    <row r="130" spans="1:18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</row>
    <row r="131" spans="1:18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</row>
    <row r="132" spans="1:18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</row>
    <row r="133" spans="1:18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</row>
    <row r="134" spans="1:18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</row>
    <row r="135" spans="1:18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</row>
    <row r="136" spans="1:18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</row>
    <row r="137" spans="1:18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</row>
    <row r="138" spans="1:18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</row>
    <row r="139" spans="1:18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</row>
    <row r="140" spans="1:18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</row>
    <row r="141" spans="1:18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</row>
    <row r="142" spans="1:18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</row>
    <row r="143" spans="1:18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</row>
    <row r="144" spans="1:18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</row>
    <row r="145" spans="1:18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</row>
    <row r="146" spans="1:18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</row>
    <row r="147" spans="1:18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</row>
    <row r="148" spans="1:18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</row>
    <row r="149" spans="1:18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</row>
    <row r="150" spans="1:18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</row>
    <row r="151" spans="1:18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</row>
    <row r="152" spans="1:18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</row>
    <row r="153" spans="1:18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</row>
    <row r="154" spans="1:18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</row>
    <row r="155" spans="1:18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</row>
    <row r="156" spans="1:18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</row>
    <row r="157" spans="1:18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</row>
    <row r="158" spans="1:18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</row>
    <row r="159" spans="1:18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</row>
    <row r="160" spans="1:18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</row>
    <row r="161" spans="1:18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</row>
    <row r="162" spans="1:18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</row>
    <row r="163" spans="1:18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</row>
    <row r="164" spans="1:18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</row>
    <row r="165" spans="1:18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</row>
    <row r="166" spans="1:18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</row>
    <row r="167" spans="1:18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</row>
    <row r="168" spans="1:18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</row>
    <row r="169" spans="1:18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</row>
    <row r="170" spans="1:18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</row>
    <row r="171" spans="1:18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</row>
    <row r="172" spans="1:18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</row>
    <row r="173" spans="1:18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</row>
  </sheetData>
  <sheetProtection algorithmName="SHA-512" hashValue="tNj3UNwuYYd/1q0QkCHl45hyoO0D1QxmWo9mAmwVaFor5Uu3Qb9oQ4OVkWGVapjItUCVA2FGifDx8rduZtKeTw==" saltValue="k046fWjFH1xD3M9gGrVMHQ==" spinCount="100000" sheet="1" selectLockedCells="1"/>
  <mergeCells count="21">
    <mergeCell ref="B1:C1"/>
    <mergeCell ref="E1:F1"/>
    <mergeCell ref="G1:H1"/>
    <mergeCell ref="B2:C2"/>
    <mergeCell ref="E2:F2"/>
    <mergeCell ref="G2:H2"/>
    <mergeCell ref="B4:C4"/>
    <mergeCell ref="F4:F5"/>
    <mergeCell ref="G4:H5"/>
    <mergeCell ref="B5:C5"/>
    <mergeCell ref="B27:C27"/>
    <mergeCell ref="A7:H8"/>
    <mergeCell ref="G12:H12"/>
    <mergeCell ref="G13:H13"/>
    <mergeCell ref="G14:H14"/>
    <mergeCell ref="G15:H15"/>
    <mergeCell ref="G16:H16"/>
    <mergeCell ref="G17:H17"/>
    <mergeCell ref="G18:H18"/>
    <mergeCell ref="B26:C26"/>
    <mergeCell ref="E26:G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verticalDpi="4294967294" r:id="rId1"/>
  <headerFooter>
    <oddFooter>&amp;Z&amp;F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9AE8234-6203-4E54-8F75-3E528EE3C801}">
          <x14:formula1>
            <xm:f>Period!$X$4:$X$25</xm:f>
          </x14:formula1>
          <xm:sqref>E5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AEC0-9C3F-4571-9A45-6FE6BC28CEAD}">
  <sheetPr>
    <pageSetUpPr fitToPage="1"/>
  </sheetPr>
  <dimension ref="A1:AA61"/>
  <sheetViews>
    <sheetView showGridLines="0" tabSelected="1" showWhiteSpace="0" view="pageLayout" zoomScaleNormal="90" workbookViewId="0">
      <selection activeCell="G19" sqref="G19:J19"/>
    </sheetView>
  </sheetViews>
  <sheetFormatPr baseColWidth="10" defaultColWidth="39.42578125" defaultRowHeight="12.75"/>
  <cols>
    <col min="1" max="1" width="3.85546875" style="262" customWidth="1"/>
    <col min="2" max="2" width="4.5703125" style="262" customWidth="1"/>
    <col min="3" max="3" width="5.7109375" style="262" customWidth="1"/>
    <col min="4" max="4" width="6.28515625" style="262" customWidth="1"/>
    <col min="5" max="5" width="10.85546875" style="263" customWidth="1"/>
    <col min="6" max="6" width="19" style="262" customWidth="1"/>
    <col min="7" max="7" width="37.28515625" style="262" customWidth="1"/>
    <col min="8" max="8" width="7" style="262" customWidth="1"/>
    <col min="9" max="9" width="11.28515625" style="262" customWidth="1"/>
    <col min="10" max="10" width="4.42578125" style="262" customWidth="1"/>
    <col min="11" max="13" width="6.7109375" style="275" customWidth="1"/>
    <col min="14" max="14" width="6.5703125" style="275" customWidth="1"/>
    <col min="15" max="15" width="6.42578125" style="275" customWidth="1"/>
    <col min="16" max="16" width="7" style="262" customWidth="1"/>
    <col min="17" max="17" width="7.140625" style="262" customWidth="1"/>
    <col min="18" max="248" width="11.42578125" style="262" customWidth="1"/>
    <col min="249" max="249" width="5.42578125" style="262" customWidth="1"/>
    <col min="250" max="250" width="5" style="262" customWidth="1"/>
    <col min="251" max="251" width="10.5703125" style="262" bestFit="1" customWidth="1"/>
    <col min="252" max="252" width="10" style="262" bestFit="1" customWidth="1"/>
    <col min="253" max="253" width="6.42578125" style="262" customWidth="1"/>
    <col min="254" max="254" width="39.42578125" style="262"/>
    <col min="255" max="255" width="3.85546875" style="262" customWidth="1"/>
    <col min="256" max="256" width="4.5703125" style="262" customWidth="1"/>
    <col min="257" max="257" width="10.85546875" style="262" customWidth="1"/>
    <col min="258" max="258" width="9.140625" style="262" customWidth="1"/>
    <col min="259" max="259" width="17.140625" style="262" customWidth="1"/>
    <col min="260" max="260" width="37.28515625" style="262" customWidth="1"/>
    <col min="261" max="261" width="2.140625" style="262" customWidth="1"/>
    <col min="262" max="262" width="15.5703125" style="262" customWidth="1"/>
    <col min="263" max="263" width="4.42578125" style="262" customWidth="1"/>
    <col min="264" max="264" width="4.5703125" style="262" bestFit="1" customWidth="1"/>
    <col min="265" max="265" width="4.5703125" style="262" customWidth="1"/>
    <col min="266" max="266" width="5.140625" style="262" bestFit="1" customWidth="1"/>
    <col min="267" max="267" width="5.5703125" style="262" bestFit="1" customWidth="1"/>
    <col min="268" max="268" width="4.5703125" style="262" customWidth="1"/>
    <col min="269" max="269" width="4.140625" style="262" customWidth="1"/>
    <col min="270" max="270" width="3.85546875" style="262" customWidth="1"/>
    <col min="271" max="271" width="5.140625" style="262" bestFit="1" customWidth="1"/>
    <col min="272" max="272" width="7" style="262" customWidth="1"/>
    <col min="273" max="504" width="11.42578125" style="262" customWidth="1"/>
    <col min="505" max="505" width="5.42578125" style="262" customWidth="1"/>
    <col min="506" max="506" width="5" style="262" customWidth="1"/>
    <col min="507" max="507" width="10.5703125" style="262" bestFit="1" customWidth="1"/>
    <col min="508" max="508" width="10" style="262" bestFit="1" customWidth="1"/>
    <col min="509" max="509" width="6.42578125" style="262" customWidth="1"/>
    <col min="510" max="510" width="39.42578125" style="262"/>
    <col min="511" max="511" width="3.85546875" style="262" customWidth="1"/>
    <col min="512" max="512" width="4.5703125" style="262" customWidth="1"/>
    <col min="513" max="513" width="10.85546875" style="262" customWidth="1"/>
    <col min="514" max="514" width="9.140625" style="262" customWidth="1"/>
    <col min="515" max="515" width="17.140625" style="262" customWidth="1"/>
    <col min="516" max="516" width="37.28515625" style="262" customWidth="1"/>
    <col min="517" max="517" width="2.140625" style="262" customWidth="1"/>
    <col min="518" max="518" width="15.5703125" style="262" customWidth="1"/>
    <col min="519" max="519" width="4.42578125" style="262" customWidth="1"/>
    <col min="520" max="520" width="4.5703125" style="262" bestFit="1" customWidth="1"/>
    <col min="521" max="521" width="4.5703125" style="262" customWidth="1"/>
    <col min="522" max="522" width="5.140625" style="262" bestFit="1" customWidth="1"/>
    <col min="523" max="523" width="5.5703125" style="262" bestFit="1" customWidth="1"/>
    <col min="524" max="524" width="4.5703125" style="262" customWidth="1"/>
    <col min="525" max="525" width="4.140625" style="262" customWidth="1"/>
    <col min="526" max="526" width="3.85546875" style="262" customWidth="1"/>
    <col min="527" max="527" width="5.140625" style="262" bestFit="1" customWidth="1"/>
    <col min="528" max="528" width="7" style="262" customWidth="1"/>
    <col min="529" max="760" width="11.42578125" style="262" customWidth="1"/>
    <col min="761" max="761" width="5.42578125" style="262" customWidth="1"/>
    <col min="762" max="762" width="5" style="262" customWidth="1"/>
    <col min="763" max="763" width="10.5703125" style="262" bestFit="1" customWidth="1"/>
    <col min="764" max="764" width="10" style="262" bestFit="1" customWidth="1"/>
    <col min="765" max="765" width="6.42578125" style="262" customWidth="1"/>
    <col min="766" max="766" width="39.42578125" style="262"/>
    <col min="767" max="767" width="3.85546875" style="262" customWidth="1"/>
    <col min="768" max="768" width="4.5703125" style="262" customWidth="1"/>
    <col min="769" max="769" width="10.85546875" style="262" customWidth="1"/>
    <col min="770" max="770" width="9.140625" style="262" customWidth="1"/>
    <col min="771" max="771" width="17.140625" style="262" customWidth="1"/>
    <col min="772" max="772" width="37.28515625" style="262" customWidth="1"/>
    <col min="773" max="773" width="2.140625" style="262" customWidth="1"/>
    <col min="774" max="774" width="15.5703125" style="262" customWidth="1"/>
    <col min="775" max="775" width="4.42578125" style="262" customWidth="1"/>
    <col min="776" max="776" width="4.5703125" style="262" bestFit="1" customWidth="1"/>
    <col min="777" max="777" width="4.5703125" style="262" customWidth="1"/>
    <col min="778" max="778" width="5.140625" style="262" bestFit="1" customWidth="1"/>
    <col min="779" max="779" width="5.5703125" style="262" bestFit="1" customWidth="1"/>
    <col min="780" max="780" width="4.5703125" style="262" customWidth="1"/>
    <col min="781" max="781" width="4.140625" style="262" customWidth="1"/>
    <col min="782" max="782" width="3.85546875" style="262" customWidth="1"/>
    <col min="783" max="783" width="5.140625" style="262" bestFit="1" customWidth="1"/>
    <col min="784" max="784" width="7" style="262" customWidth="1"/>
    <col min="785" max="1016" width="11.42578125" style="262" customWidth="1"/>
    <col min="1017" max="1017" width="5.42578125" style="262" customWidth="1"/>
    <col min="1018" max="1018" width="5" style="262" customWidth="1"/>
    <col min="1019" max="1019" width="10.5703125" style="262" bestFit="1" customWidth="1"/>
    <col min="1020" max="1020" width="10" style="262" bestFit="1" customWidth="1"/>
    <col min="1021" max="1021" width="6.42578125" style="262" customWidth="1"/>
    <col min="1022" max="1022" width="39.42578125" style="262"/>
    <col min="1023" max="1023" width="3.85546875" style="262" customWidth="1"/>
    <col min="1024" max="1024" width="4.5703125" style="262" customWidth="1"/>
    <col min="1025" max="1025" width="10.85546875" style="262" customWidth="1"/>
    <col min="1026" max="1026" width="9.140625" style="262" customWidth="1"/>
    <col min="1027" max="1027" width="17.140625" style="262" customWidth="1"/>
    <col min="1028" max="1028" width="37.28515625" style="262" customWidth="1"/>
    <col min="1029" max="1029" width="2.140625" style="262" customWidth="1"/>
    <col min="1030" max="1030" width="15.5703125" style="262" customWidth="1"/>
    <col min="1031" max="1031" width="4.42578125" style="262" customWidth="1"/>
    <col min="1032" max="1032" width="4.5703125" style="262" bestFit="1" customWidth="1"/>
    <col min="1033" max="1033" width="4.5703125" style="262" customWidth="1"/>
    <col min="1034" max="1034" width="5.140625" style="262" bestFit="1" customWidth="1"/>
    <col min="1035" max="1035" width="5.5703125" style="262" bestFit="1" customWidth="1"/>
    <col min="1036" max="1036" width="4.5703125" style="262" customWidth="1"/>
    <col min="1037" max="1037" width="4.140625" style="262" customWidth="1"/>
    <col min="1038" max="1038" width="3.85546875" style="262" customWidth="1"/>
    <col min="1039" max="1039" width="5.140625" style="262" bestFit="1" customWidth="1"/>
    <col min="1040" max="1040" width="7" style="262" customWidth="1"/>
    <col min="1041" max="1272" width="11.42578125" style="262" customWidth="1"/>
    <col min="1273" max="1273" width="5.42578125" style="262" customWidth="1"/>
    <col min="1274" max="1274" width="5" style="262" customWidth="1"/>
    <col min="1275" max="1275" width="10.5703125" style="262" bestFit="1" customWidth="1"/>
    <col min="1276" max="1276" width="10" style="262" bestFit="1" customWidth="1"/>
    <col min="1277" max="1277" width="6.42578125" style="262" customWidth="1"/>
    <col min="1278" max="1278" width="39.42578125" style="262"/>
    <col min="1279" max="1279" width="3.85546875" style="262" customWidth="1"/>
    <col min="1280" max="1280" width="4.5703125" style="262" customWidth="1"/>
    <col min="1281" max="1281" width="10.85546875" style="262" customWidth="1"/>
    <col min="1282" max="1282" width="9.140625" style="262" customWidth="1"/>
    <col min="1283" max="1283" width="17.140625" style="262" customWidth="1"/>
    <col min="1284" max="1284" width="37.28515625" style="262" customWidth="1"/>
    <col min="1285" max="1285" width="2.140625" style="262" customWidth="1"/>
    <col min="1286" max="1286" width="15.5703125" style="262" customWidth="1"/>
    <col min="1287" max="1287" width="4.42578125" style="262" customWidth="1"/>
    <col min="1288" max="1288" width="4.5703125" style="262" bestFit="1" customWidth="1"/>
    <col min="1289" max="1289" width="4.5703125" style="262" customWidth="1"/>
    <col min="1290" max="1290" width="5.140625" style="262" bestFit="1" customWidth="1"/>
    <col min="1291" max="1291" width="5.5703125" style="262" bestFit="1" customWidth="1"/>
    <col min="1292" max="1292" width="4.5703125" style="262" customWidth="1"/>
    <col min="1293" max="1293" width="4.140625" style="262" customWidth="1"/>
    <col min="1294" max="1294" width="3.85546875" style="262" customWidth="1"/>
    <col min="1295" max="1295" width="5.140625" style="262" bestFit="1" customWidth="1"/>
    <col min="1296" max="1296" width="7" style="262" customWidth="1"/>
    <col min="1297" max="1528" width="11.42578125" style="262" customWidth="1"/>
    <col min="1529" max="1529" width="5.42578125" style="262" customWidth="1"/>
    <col min="1530" max="1530" width="5" style="262" customWidth="1"/>
    <col min="1531" max="1531" width="10.5703125" style="262" bestFit="1" customWidth="1"/>
    <col min="1532" max="1532" width="10" style="262" bestFit="1" customWidth="1"/>
    <col min="1533" max="1533" width="6.42578125" style="262" customWidth="1"/>
    <col min="1534" max="1534" width="39.42578125" style="262"/>
    <col min="1535" max="1535" width="3.85546875" style="262" customWidth="1"/>
    <col min="1536" max="1536" width="4.5703125" style="262" customWidth="1"/>
    <col min="1537" max="1537" width="10.85546875" style="262" customWidth="1"/>
    <col min="1538" max="1538" width="9.140625" style="262" customWidth="1"/>
    <col min="1539" max="1539" width="17.140625" style="262" customWidth="1"/>
    <col min="1540" max="1540" width="37.28515625" style="262" customWidth="1"/>
    <col min="1541" max="1541" width="2.140625" style="262" customWidth="1"/>
    <col min="1542" max="1542" width="15.5703125" style="262" customWidth="1"/>
    <col min="1543" max="1543" width="4.42578125" style="262" customWidth="1"/>
    <col min="1544" max="1544" width="4.5703125" style="262" bestFit="1" customWidth="1"/>
    <col min="1545" max="1545" width="4.5703125" style="262" customWidth="1"/>
    <col min="1546" max="1546" width="5.140625" style="262" bestFit="1" customWidth="1"/>
    <col min="1547" max="1547" width="5.5703125" style="262" bestFit="1" customWidth="1"/>
    <col min="1548" max="1548" width="4.5703125" style="262" customWidth="1"/>
    <col min="1549" max="1549" width="4.140625" style="262" customWidth="1"/>
    <col min="1550" max="1550" width="3.85546875" style="262" customWidth="1"/>
    <col min="1551" max="1551" width="5.140625" style="262" bestFit="1" customWidth="1"/>
    <col min="1552" max="1552" width="7" style="262" customWidth="1"/>
    <col min="1553" max="1784" width="11.42578125" style="262" customWidth="1"/>
    <col min="1785" max="1785" width="5.42578125" style="262" customWidth="1"/>
    <col min="1786" max="1786" width="5" style="262" customWidth="1"/>
    <col min="1787" max="1787" width="10.5703125" style="262" bestFit="1" customWidth="1"/>
    <col min="1788" max="1788" width="10" style="262" bestFit="1" customWidth="1"/>
    <col min="1789" max="1789" width="6.42578125" style="262" customWidth="1"/>
    <col min="1790" max="1790" width="39.42578125" style="262"/>
    <col min="1791" max="1791" width="3.85546875" style="262" customWidth="1"/>
    <col min="1792" max="1792" width="4.5703125" style="262" customWidth="1"/>
    <col min="1793" max="1793" width="10.85546875" style="262" customWidth="1"/>
    <col min="1794" max="1794" width="9.140625" style="262" customWidth="1"/>
    <col min="1795" max="1795" width="17.140625" style="262" customWidth="1"/>
    <col min="1796" max="1796" width="37.28515625" style="262" customWidth="1"/>
    <col min="1797" max="1797" width="2.140625" style="262" customWidth="1"/>
    <col min="1798" max="1798" width="15.5703125" style="262" customWidth="1"/>
    <col min="1799" max="1799" width="4.42578125" style="262" customWidth="1"/>
    <col min="1800" max="1800" width="4.5703125" style="262" bestFit="1" customWidth="1"/>
    <col min="1801" max="1801" width="4.5703125" style="262" customWidth="1"/>
    <col min="1802" max="1802" width="5.140625" style="262" bestFit="1" customWidth="1"/>
    <col min="1803" max="1803" width="5.5703125" style="262" bestFit="1" customWidth="1"/>
    <col min="1804" max="1804" width="4.5703125" style="262" customWidth="1"/>
    <col min="1805" max="1805" width="4.140625" style="262" customWidth="1"/>
    <col min="1806" max="1806" width="3.85546875" style="262" customWidth="1"/>
    <col min="1807" max="1807" width="5.140625" style="262" bestFit="1" customWidth="1"/>
    <col min="1808" max="1808" width="7" style="262" customWidth="1"/>
    <col min="1809" max="2040" width="11.42578125" style="262" customWidth="1"/>
    <col min="2041" max="2041" width="5.42578125" style="262" customWidth="1"/>
    <col min="2042" max="2042" width="5" style="262" customWidth="1"/>
    <col min="2043" max="2043" width="10.5703125" style="262" bestFit="1" customWidth="1"/>
    <col min="2044" max="2044" width="10" style="262" bestFit="1" customWidth="1"/>
    <col min="2045" max="2045" width="6.42578125" style="262" customWidth="1"/>
    <col min="2046" max="2046" width="39.42578125" style="262"/>
    <col min="2047" max="2047" width="3.85546875" style="262" customWidth="1"/>
    <col min="2048" max="2048" width="4.5703125" style="262" customWidth="1"/>
    <col min="2049" max="2049" width="10.85546875" style="262" customWidth="1"/>
    <col min="2050" max="2050" width="9.140625" style="262" customWidth="1"/>
    <col min="2051" max="2051" width="17.140625" style="262" customWidth="1"/>
    <col min="2052" max="2052" width="37.28515625" style="262" customWidth="1"/>
    <col min="2053" max="2053" width="2.140625" style="262" customWidth="1"/>
    <col min="2054" max="2054" width="15.5703125" style="262" customWidth="1"/>
    <col min="2055" max="2055" width="4.42578125" style="262" customWidth="1"/>
    <col min="2056" max="2056" width="4.5703125" style="262" bestFit="1" customWidth="1"/>
    <col min="2057" max="2057" width="4.5703125" style="262" customWidth="1"/>
    <col min="2058" max="2058" width="5.140625" style="262" bestFit="1" customWidth="1"/>
    <col min="2059" max="2059" width="5.5703125" style="262" bestFit="1" customWidth="1"/>
    <col min="2060" max="2060" width="4.5703125" style="262" customWidth="1"/>
    <col min="2061" max="2061" width="4.140625" style="262" customWidth="1"/>
    <col min="2062" max="2062" width="3.85546875" style="262" customWidth="1"/>
    <col min="2063" max="2063" width="5.140625" style="262" bestFit="1" customWidth="1"/>
    <col min="2064" max="2064" width="7" style="262" customWidth="1"/>
    <col min="2065" max="2296" width="11.42578125" style="262" customWidth="1"/>
    <col min="2297" max="2297" width="5.42578125" style="262" customWidth="1"/>
    <col min="2298" max="2298" width="5" style="262" customWidth="1"/>
    <col min="2299" max="2299" width="10.5703125" style="262" bestFit="1" customWidth="1"/>
    <col min="2300" max="2300" width="10" style="262" bestFit="1" customWidth="1"/>
    <col min="2301" max="2301" width="6.42578125" style="262" customWidth="1"/>
    <col min="2302" max="2302" width="39.42578125" style="262"/>
    <col min="2303" max="2303" width="3.85546875" style="262" customWidth="1"/>
    <col min="2304" max="2304" width="4.5703125" style="262" customWidth="1"/>
    <col min="2305" max="2305" width="10.85546875" style="262" customWidth="1"/>
    <col min="2306" max="2306" width="9.140625" style="262" customWidth="1"/>
    <col min="2307" max="2307" width="17.140625" style="262" customWidth="1"/>
    <col min="2308" max="2308" width="37.28515625" style="262" customWidth="1"/>
    <col min="2309" max="2309" width="2.140625" style="262" customWidth="1"/>
    <col min="2310" max="2310" width="15.5703125" style="262" customWidth="1"/>
    <col min="2311" max="2311" width="4.42578125" style="262" customWidth="1"/>
    <col min="2312" max="2312" width="4.5703125" style="262" bestFit="1" customWidth="1"/>
    <col min="2313" max="2313" width="4.5703125" style="262" customWidth="1"/>
    <col min="2314" max="2314" width="5.140625" style="262" bestFit="1" customWidth="1"/>
    <col min="2315" max="2315" width="5.5703125" style="262" bestFit="1" customWidth="1"/>
    <col min="2316" max="2316" width="4.5703125" style="262" customWidth="1"/>
    <col min="2317" max="2317" width="4.140625" style="262" customWidth="1"/>
    <col min="2318" max="2318" width="3.85546875" style="262" customWidth="1"/>
    <col min="2319" max="2319" width="5.140625" style="262" bestFit="1" customWidth="1"/>
    <col min="2320" max="2320" width="7" style="262" customWidth="1"/>
    <col min="2321" max="2552" width="11.42578125" style="262" customWidth="1"/>
    <col min="2553" max="2553" width="5.42578125" style="262" customWidth="1"/>
    <col min="2554" max="2554" width="5" style="262" customWidth="1"/>
    <col min="2555" max="2555" width="10.5703125" style="262" bestFit="1" customWidth="1"/>
    <col min="2556" max="2556" width="10" style="262" bestFit="1" customWidth="1"/>
    <col min="2557" max="2557" width="6.42578125" style="262" customWidth="1"/>
    <col min="2558" max="2558" width="39.42578125" style="262"/>
    <col min="2559" max="2559" width="3.85546875" style="262" customWidth="1"/>
    <col min="2560" max="2560" width="4.5703125" style="262" customWidth="1"/>
    <col min="2561" max="2561" width="10.85546875" style="262" customWidth="1"/>
    <col min="2562" max="2562" width="9.140625" style="262" customWidth="1"/>
    <col min="2563" max="2563" width="17.140625" style="262" customWidth="1"/>
    <col min="2564" max="2564" width="37.28515625" style="262" customWidth="1"/>
    <col min="2565" max="2565" width="2.140625" style="262" customWidth="1"/>
    <col min="2566" max="2566" width="15.5703125" style="262" customWidth="1"/>
    <col min="2567" max="2567" width="4.42578125" style="262" customWidth="1"/>
    <col min="2568" max="2568" width="4.5703125" style="262" bestFit="1" customWidth="1"/>
    <col min="2569" max="2569" width="4.5703125" style="262" customWidth="1"/>
    <col min="2570" max="2570" width="5.140625" style="262" bestFit="1" customWidth="1"/>
    <col min="2571" max="2571" width="5.5703125" style="262" bestFit="1" customWidth="1"/>
    <col min="2572" max="2572" width="4.5703125" style="262" customWidth="1"/>
    <col min="2573" max="2573" width="4.140625" style="262" customWidth="1"/>
    <col min="2574" max="2574" width="3.85546875" style="262" customWidth="1"/>
    <col min="2575" max="2575" width="5.140625" style="262" bestFit="1" customWidth="1"/>
    <col min="2576" max="2576" width="7" style="262" customWidth="1"/>
    <col min="2577" max="2808" width="11.42578125" style="262" customWidth="1"/>
    <col min="2809" max="2809" width="5.42578125" style="262" customWidth="1"/>
    <col min="2810" max="2810" width="5" style="262" customWidth="1"/>
    <col min="2811" max="2811" width="10.5703125" style="262" bestFit="1" customWidth="1"/>
    <col min="2812" max="2812" width="10" style="262" bestFit="1" customWidth="1"/>
    <col min="2813" max="2813" width="6.42578125" style="262" customWidth="1"/>
    <col min="2814" max="2814" width="39.42578125" style="262"/>
    <col min="2815" max="2815" width="3.85546875" style="262" customWidth="1"/>
    <col min="2816" max="2816" width="4.5703125" style="262" customWidth="1"/>
    <col min="2817" max="2817" width="10.85546875" style="262" customWidth="1"/>
    <col min="2818" max="2818" width="9.140625" style="262" customWidth="1"/>
    <col min="2819" max="2819" width="17.140625" style="262" customWidth="1"/>
    <col min="2820" max="2820" width="37.28515625" style="262" customWidth="1"/>
    <col min="2821" max="2821" width="2.140625" style="262" customWidth="1"/>
    <col min="2822" max="2822" width="15.5703125" style="262" customWidth="1"/>
    <col min="2823" max="2823" width="4.42578125" style="262" customWidth="1"/>
    <col min="2824" max="2824" width="4.5703125" style="262" bestFit="1" customWidth="1"/>
    <col min="2825" max="2825" width="4.5703125" style="262" customWidth="1"/>
    <col min="2826" max="2826" width="5.140625" style="262" bestFit="1" customWidth="1"/>
    <col min="2827" max="2827" width="5.5703125" style="262" bestFit="1" customWidth="1"/>
    <col min="2828" max="2828" width="4.5703125" style="262" customWidth="1"/>
    <col min="2829" max="2829" width="4.140625" style="262" customWidth="1"/>
    <col min="2830" max="2830" width="3.85546875" style="262" customWidth="1"/>
    <col min="2831" max="2831" width="5.140625" style="262" bestFit="1" customWidth="1"/>
    <col min="2832" max="2832" width="7" style="262" customWidth="1"/>
    <col min="2833" max="3064" width="11.42578125" style="262" customWidth="1"/>
    <col min="3065" max="3065" width="5.42578125" style="262" customWidth="1"/>
    <col min="3066" max="3066" width="5" style="262" customWidth="1"/>
    <col min="3067" max="3067" width="10.5703125" style="262" bestFit="1" customWidth="1"/>
    <col min="3068" max="3068" width="10" style="262" bestFit="1" customWidth="1"/>
    <col min="3069" max="3069" width="6.42578125" style="262" customWidth="1"/>
    <col min="3070" max="3070" width="39.42578125" style="262"/>
    <col min="3071" max="3071" width="3.85546875" style="262" customWidth="1"/>
    <col min="3072" max="3072" width="4.5703125" style="262" customWidth="1"/>
    <col min="3073" max="3073" width="10.85546875" style="262" customWidth="1"/>
    <col min="3074" max="3074" width="9.140625" style="262" customWidth="1"/>
    <col min="3075" max="3075" width="17.140625" style="262" customWidth="1"/>
    <col min="3076" max="3076" width="37.28515625" style="262" customWidth="1"/>
    <col min="3077" max="3077" width="2.140625" style="262" customWidth="1"/>
    <col min="3078" max="3078" width="15.5703125" style="262" customWidth="1"/>
    <col min="3079" max="3079" width="4.42578125" style="262" customWidth="1"/>
    <col min="3080" max="3080" width="4.5703125" style="262" bestFit="1" customWidth="1"/>
    <col min="3081" max="3081" width="4.5703125" style="262" customWidth="1"/>
    <col min="3082" max="3082" width="5.140625" style="262" bestFit="1" customWidth="1"/>
    <col min="3083" max="3083" width="5.5703125" style="262" bestFit="1" customWidth="1"/>
    <col min="3084" max="3084" width="4.5703125" style="262" customWidth="1"/>
    <col min="3085" max="3085" width="4.140625" style="262" customWidth="1"/>
    <col min="3086" max="3086" width="3.85546875" style="262" customWidth="1"/>
    <col min="3087" max="3087" width="5.140625" style="262" bestFit="1" customWidth="1"/>
    <col min="3088" max="3088" width="7" style="262" customWidth="1"/>
    <col min="3089" max="3320" width="11.42578125" style="262" customWidth="1"/>
    <col min="3321" max="3321" width="5.42578125" style="262" customWidth="1"/>
    <col min="3322" max="3322" width="5" style="262" customWidth="1"/>
    <col min="3323" max="3323" width="10.5703125" style="262" bestFit="1" customWidth="1"/>
    <col min="3324" max="3324" width="10" style="262" bestFit="1" customWidth="1"/>
    <col min="3325" max="3325" width="6.42578125" style="262" customWidth="1"/>
    <col min="3326" max="3326" width="39.42578125" style="262"/>
    <col min="3327" max="3327" width="3.85546875" style="262" customWidth="1"/>
    <col min="3328" max="3328" width="4.5703125" style="262" customWidth="1"/>
    <col min="3329" max="3329" width="10.85546875" style="262" customWidth="1"/>
    <col min="3330" max="3330" width="9.140625" style="262" customWidth="1"/>
    <col min="3331" max="3331" width="17.140625" style="262" customWidth="1"/>
    <col min="3332" max="3332" width="37.28515625" style="262" customWidth="1"/>
    <col min="3333" max="3333" width="2.140625" style="262" customWidth="1"/>
    <col min="3334" max="3334" width="15.5703125" style="262" customWidth="1"/>
    <col min="3335" max="3335" width="4.42578125" style="262" customWidth="1"/>
    <col min="3336" max="3336" width="4.5703125" style="262" bestFit="1" customWidth="1"/>
    <col min="3337" max="3337" width="4.5703125" style="262" customWidth="1"/>
    <col min="3338" max="3338" width="5.140625" style="262" bestFit="1" customWidth="1"/>
    <col min="3339" max="3339" width="5.5703125" style="262" bestFit="1" customWidth="1"/>
    <col min="3340" max="3340" width="4.5703125" style="262" customWidth="1"/>
    <col min="3341" max="3341" width="4.140625" style="262" customWidth="1"/>
    <col min="3342" max="3342" width="3.85546875" style="262" customWidth="1"/>
    <col min="3343" max="3343" width="5.140625" style="262" bestFit="1" customWidth="1"/>
    <col min="3344" max="3344" width="7" style="262" customWidth="1"/>
    <col min="3345" max="3576" width="11.42578125" style="262" customWidth="1"/>
    <col min="3577" max="3577" width="5.42578125" style="262" customWidth="1"/>
    <col min="3578" max="3578" width="5" style="262" customWidth="1"/>
    <col min="3579" max="3579" width="10.5703125" style="262" bestFit="1" customWidth="1"/>
    <col min="3580" max="3580" width="10" style="262" bestFit="1" customWidth="1"/>
    <col min="3581" max="3581" width="6.42578125" style="262" customWidth="1"/>
    <col min="3582" max="3582" width="39.42578125" style="262"/>
    <col min="3583" max="3583" width="3.85546875" style="262" customWidth="1"/>
    <col min="3584" max="3584" width="4.5703125" style="262" customWidth="1"/>
    <col min="3585" max="3585" width="10.85546875" style="262" customWidth="1"/>
    <col min="3586" max="3586" width="9.140625" style="262" customWidth="1"/>
    <col min="3587" max="3587" width="17.140625" style="262" customWidth="1"/>
    <col min="3588" max="3588" width="37.28515625" style="262" customWidth="1"/>
    <col min="3589" max="3589" width="2.140625" style="262" customWidth="1"/>
    <col min="3590" max="3590" width="15.5703125" style="262" customWidth="1"/>
    <col min="3591" max="3591" width="4.42578125" style="262" customWidth="1"/>
    <col min="3592" max="3592" width="4.5703125" style="262" bestFit="1" customWidth="1"/>
    <col min="3593" max="3593" width="4.5703125" style="262" customWidth="1"/>
    <col min="3594" max="3594" width="5.140625" style="262" bestFit="1" customWidth="1"/>
    <col min="3595" max="3595" width="5.5703125" style="262" bestFit="1" customWidth="1"/>
    <col min="3596" max="3596" width="4.5703125" style="262" customWidth="1"/>
    <col min="3597" max="3597" width="4.140625" style="262" customWidth="1"/>
    <col min="3598" max="3598" width="3.85546875" style="262" customWidth="1"/>
    <col min="3599" max="3599" width="5.140625" style="262" bestFit="1" customWidth="1"/>
    <col min="3600" max="3600" width="7" style="262" customWidth="1"/>
    <col min="3601" max="3832" width="11.42578125" style="262" customWidth="1"/>
    <col min="3833" max="3833" width="5.42578125" style="262" customWidth="1"/>
    <col min="3834" max="3834" width="5" style="262" customWidth="1"/>
    <col min="3835" max="3835" width="10.5703125" style="262" bestFit="1" customWidth="1"/>
    <col min="3836" max="3836" width="10" style="262" bestFit="1" customWidth="1"/>
    <col min="3837" max="3837" width="6.42578125" style="262" customWidth="1"/>
    <col min="3838" max="3838" width="39.42578125" style="262"/>
    <col min="3839" max="3839" width="3.85546875" style="262" customWidth="1"/>
    <col min="3840" max="3840" width="4.5703125" style="262" customWidth="1"/>
    <col min="3841" max="3841" width="10.85546875" style="262" customWidth="1"/>
    <col min="3842" max="3842" width="9.140625" style="262" customWidth="1"/>
    <col min="3843" max="3843" width="17.140625" style="262" customWidth="1"/>
    <col min="3844" max="3844" width="37.28515625" style="262" customWidth="1"/>
    <col min="3845" max="3845" width="2.140625" style="262" customWidth="1"/>
    <col min="3846" max="3846" width="15.5703125" style="262" customWidth="1"/>
    <col min="3847" max="3847" width="4.42578125" style="262" customWidth="1"/>
    <col min="3848" max="3848" width="4.5703125" style="262" bestFit="1" customWidth="1"/>
    <col min="3849" max="3849" width="4.5703125" style="262" customWidth="1"/>
    <col min="3850" max="3850" width="5.140625" style="262" bestFit="1" customWidth="1"/>
    <col min="3851" max="3851" width="5.5703125" style="262" bestFit="1" customWidth="1"/>
    <col min="3852" max="3852" width="4.5703125" style="262" customWidth="1"/>
    <col min="3853" max="3853" width="4.140625" style="262" customWidth="1"/>
    <col min="3854" max="3854" width="3.85546875" style="262" customWidth="1"/>
    <col min="3855" max="3855" width="5.140625" style="262" bestFit="1" customWidth="1"/>
    <col min="3856" max="3856" width="7" style="262" customWidth="1"/>
    <col min="3857" max="4088" width="11.42578125" style="262" customWidth="1"/>
    <col min="4089" max="4089" width="5.42578125" style="262" customWidth="1"/>
    <col min="4090" max="4090" width="5" style="262" customWidth="1"/>
    <col min="4091" max="4091" width="10.5703125" style="262" bestFit="1" customWidth="1"/>
    <col min="4092" max="4092" width="10" style="262" bestFit="1" customWidth="1"/>
    <col min="4093" max="4093" width="6.42578125" style="262" customWidth="1"/>
    <col min="4094" max="4094" width="39.42578125" style="262"/>
    <col min="4095" max="4095" width="3.85546875" style="262" customWidth="1"/>
    <col min="4096" max="4096" width="4.5703125" style="262" customWidth="1"/>
    <col min="4097" max="4097" width="10.85546875" style="262" customWidth="1"/>
    <col min="4098" max="4098" width="9.140625" style="262" customWidth="1"/>
    <col min="4099" max="4099" width="17.140625" style="262" customWidth="1"/>
    <col min="4100" max="4100" width="37.28515625" style="262" customWidth="1"/>
    <col min="4101" max="4101" width="2.140625" style="262" customWidth="1"/>
    <col min="4102" max="4102" width="15.5703125" style="262" customWidth="1"/>
    <col min="4103" max="4103" width="4.42578125" style="262" customWidth="1"/>
    <col min="4104" max="4104" width="4.5703125" style="262" bestFit="1" customWidth="1"/>
    <col min="4105" max="4105" width="4.5703125" style="262" customWidth="1"/>
    <col min="4106" max="4106" width="5.140625" style="262" bestFit="1" customWidth="1"/>
    <col min="4107" max="4107" width="5.5703125" style="262" bestFit="1" customWidth="1"/>
    <col min="4108" max="4108" width="4.5703125" style="262" customWidth="1"/>
    <col min="4109" max="4109" width="4.140625" style="262" customWidth="1"/>
    <col min="4110" max="4110" width="3.85546875" style="262" customWidth="1"/>
    <col min="4111" max="4111" width="5.140625" style="262" bestFit="1" customWidth="1"/>
    <col min="4112" max="4112" width="7" style="262" customWidth="1"/>
    <col min="4113" max="4344" width="11.42578125" style="262" customWidth="1"/>
    <col min="4345" max="4345" width="5.42578125" style="262" customWidth="1"/>
    <col min="4346" max="4346" width="5" style="262" customWidth="1"/>
    <col min="4347" max="4347" width="10.5703125" style="262" bestFit="1" customWidth="1"/>
    <col min="4348" max="4348" width="10" style="262" bestFit="1" customWidth="1"/>
    <col min="4349" max="4349" width="6.42578125" style="262" customWidth="1"/>
    <col min="4350" max="4350" width="39.42578125" style="262"/>
    <col min="4351" max="4351" width="3.85546875" style="262" customWidth="1"/>
    <col min="4352" max="4352" width="4.5703125" style="262" customWidth="1"/>
    <col min="4353" max="4353" width="10.85546875" style="262" customWidth="1"/>
    <col min="4354" max="4354" width="9.140625" style="262" customWidth="1"/>
    <col min="4355" max="4355" width="17.140625" style="262" customWidth="1"/>
    <col min="4356" max="4356" width="37.28515625" style="262" customWidth="1"/>
    <col min="4357" max="4357" width="2.140625" style="262" customWidth="1"/>
    <col min="4358" max="4358" width="15.5703125" style="262" customWidth="1"/>
    <col min="4359" max="4359" width="4.42578125" style="262" customWidth="1"/>
    <col min="4360" max="4360" width="4.5703125" style="262" bestFit="1" customWidth="1"/>
    <col min="4361" max="4361" width="4.5703125" style="262" customWidth="1"/>
    <col min="4362" max="4362" width="5.140625" style="262" bestFit="1" customWidth="1"/>
    <col min="4363" max="4363" width="5.5703125" style="262" bestFit="1" customWidth="1"/>
    <col min="4364" max="4364" width="4.5703125" style="262" customWidth="1"/>
    <col min="4365" max="4365" width="4.140625" style="262" customWidth="1"/>
    <col min="4366" max="4366" width="3.85546875" style="262" customWidth="1"/>
    <col min="4367" max="4367" width="5.140625" style="262" bestFit="1" customWidth="1"/>
    <col min="4368" max="4368" width="7" style="262" customWidth="1"/>
    <col min="4369" max="4600" width="11.42578125" style="262" customWidth="1"/>
    <col min="4601" max="4601" width="5.42578125" style="262" customWidth="1"/>
    <col min="4602" max="4602" width="5" style="262" customWidth="1"/>
    <col min="4603" max="4603" width="10.5703125" style="262" bestFit="1" customWidth="1"/>
    <col min="4604" max="4604" width="10" style="262" bestFit="1" customWidth="1"/>
    <col min="4605" max="4605" width="6.42578125" style="262" customWidth="1"/>
    <col min="4606" max="4606" width="39.42578125" style="262"/>
    <col min="4607" max="4607" width="3.85546875" style="262" customWidth="1"/>
    <col min="4608" max="4608" width="4.5703125" style="262" customWidth="1"/>
    <col min="4609" max="4609" width="10.85546875" style="262" customWidth="1"/>
    <col min="4610" max="4610" width="9.140625" style="262" customWidth="1"/>
    <col min="4611" max="4611" width="17.140625" style="262" customWidth="1"/>
    <col min="4612" max="4612" width="37.28515625" style="262" customWidth="1"/>
    <col min="4613" max="4613" width="2.140625" style="262" customWidth="1"/>
    <col min="4614" max="4614" width="15.5703125" style="262" customWidth="1"/>
    <col min="4615" max="4615" width="4.42578125" style="262" customWidth="1"/>
    <col min="4616" max="4616" width="4.5703125" style="262" bestFit="1" customWidth="1"/>
    <col min="4617" max="4617" width="4.5703125" style="262" customWidth="1"/>
    <col min="4618" max="4618" width="5.140625" style="262" bestFit="1" customWidth="1"/>
    <col min="4619" max="4619" width="5.5703125" style="262" bestFit="1" customWidth="1"/>
    <col min="4620" max="4620" width="4.5703125" style="262" customWidth="1"/>
    <col min="4621" max="4621" width="4.140625" style="262" customWidth="1"/>
    <col min="4622" max="4622" width="3.85546875" style="262" customWidth="1"/>
    <col min="4623" max="4623" width="5.140625" style="262" bestFit="1" customWidth="1"/>
    <col min="4624" max="4624" width="7" style="262" customWidth="1"/>
    <col min="4625" max="4856" width="11.42578125" style="262" customWidth="1"/>
    <col min="4857" max="4857" width="5.42578125" style="262" customWidth="1"/>
    <col min="4858" max="4858" width="5" style="262" customWidth="1"/>
    <col min="4859" max="4859" width="10.5703125" style="262" bestFit="1" customWidth="1"/>
    <col min="4860" max="4860" width="10" style="262" bestFit="1" customWidth="1"/>
    <col min="4861" max="4861" width="6.42578125" style="262" customWidth="1"/>
    <col min="4862" max="4862" width="39.42578125" style="262"/>
    <col min="4863" max="4863" width="3.85546875" style="262" customWidth="1"/>
    <col min="4864" max="4864" width="4.5703125" style="262" customWidth="1"/>
    <col min="4865" max="4865" width="10.85546875" style="262" customWidth="1"/>
    <col min="4866" max="4866" width="9.140625" style="262" customWidth="1"/>
    <col min="4867" max="4867" width="17.140625" style="262" customWidth="1"/>
    <col min="4868" max="4868" width="37.28515625" style="262" customWidth="1"/>
    <col min="4869" max="4869" width="2.140625" style="262" customWidth="1"/>
    <col min="4870" max="4870" width="15.5703125" style="262" customWidth="1"/>
    <col min="4871" max="4871" width="4.42578125" style="262" customWidth="1"/>
    <col min="4872" max="4872" width="4.5703125" style="262" bestFit="1" customWidth="1"/>
    <col min="4873" max="4873" width="4.5703125" style="262" customWidth="1"/>
    <col min="4874" max="4874" width="5.140625" style="262" bestFit="1" customWidth="1"/>
    <col min="4875" max="4875" width="5.5703125" style="262" bestFit="1" customWidth="1"/>
    <col min="4876" max="4876" width="4.5703125" style="262" customWidth="1"/>
    <col min="4877" max="4877" width="4.140625" style="262" customWidth="1"/>
    <col min="4878" max="4878" width="3.85546875" style="262" customWidth="1"/>
    <col min="4879" max="4879" width="5.140625" style="262" bestFit="1" customWidth="1"/>
    <col min="4880" max="4880" width="7" style="262" customWidth="1"/>
    <col min="4881" max="5112" width="11.42578125" style="262" customWidth="1"/>
    <col min="5113" max="5113" width="5.42578125" style="262" customWidth="1"/>
    <col min="5114" max="5114" width="5" style="262" customWidth="1"/>
    <col min="5115" max="5115" width="10.5703125" style="262" bestFit="1" customWidth="1"/>
    <col min="5116" max="5116" width="10" style="262" bestFit="1" customWidth="1"/>
    <col min="5117" max="5117" width="6.42578125" style="262" customWidth="1"/>
    <col min="5118" max="5118" width="39.42578125" style="262"/>
    <col min="5119" max="5119" width="3.85546875" style="262" customWidth="1"/>
    <col min="5120" max="5120" width="4.5703125" style="262" customWidth="1"/>
    <col min="5121" max="5121" width="10.85546875" style="262" customWidth="1"/>
    <col min="5122" max="5122" width="9.140625" style="262" customWidth="1"/>
    <col min="5123" max="5123" width="17.140625" style="262" customWidth="1"/>
    <col min="5124" max="5124" width="37.28515625" style="262" customWidth="1"/>
    <col min="5125" max="5125" width="2.140625" style="262" customWidth="1"/>
    <col min="5126" max="5126" width="15.5703125" style="262" customWidth="1"/>
    <col min="5127" max="5127" width="4.42578125" style="262" customWidth="1"/>
    <col min="5128" max="5128" width="4.5703125" style="262" bestFit="1" customWidth="1"/>
    <col min="5129" max="5129" width="4.5703125" style="262" customWidth="1"/>
    <col min="5130" max="5130" width="5.140625" style="262" bestFit="1" customWidth="1"/>
    <col min="5131" max="5131" width="5.5703125" style="262" bestFit="1" customWidth="1"/>
    <col min="5132" max="5132" width="4.5703125" style="262" customWidth="1"/>
    <col min="5133" max="5133" width="4.140625" style="262" customWidth="1"/>
    <col min="5134" max="5134" width="3.85546875" style="262" customWidth="1"/>
    <col min="5135" max="5135" width="5.140625" style="262" bestFit="1" customWidth="1"/>
    <col min="5136" max="5136" width="7" style="262" customWidth="1"/>
    <col min="5137" max="5368" width="11.42578125" style="262" customWidth="1"/>
    <col min="5369" max="5369" width="5.42578125" style="262" customWidth="1"/>
    <col min="5370" max="5370" width="5" style="262" customWidth="1"/>
    <col min="5371" max="5371" width="10.5703125" style="262" bestFit="1" customWidth="1"/>
    <col min="5372" max="5372" width="10" style="262" bestFit="1" customWidth="1"/>
    <col min="5373" max="5373" width="6.42578125" style="262" customWidth="1"/>
    <col min="5374" max="5374" width="39.42578125" style="262"/>
    <col min="5375" max="5375" width="3.85546875" style="262" customWidth="1"/>
    <col min="5376" max="5376" width="4.5703125" style="262" customWidth="1"/>
    <col min="5377" max="5377" width="10.85546875" style="262" customWidth="1"/>
    <col min="5378" max="5378" width="9.140625" style="262" customWidth="1"/>
    <col min="5379" max="5379" width="17.140625" style="262" customWidth="1"/>
    <col min="5380" max="5380" width="37.28515625" style="262" customWidth="1"/>
    <col min="5381" max="5381" width="2.140625" style="262" customWidth="1"/>
    <col min="5382" max="5382" width="15.5703125" style="262" customWidth="1"/>
    <col min="5383" max="5383" width="4.42578125" style="262" customWidth="1"/>
    <col min="5384" max="5384" width="4.5703125" style="262" bestFit="1" customWidth="1"/>
    <col min="5385" max="5385" width="4.5703125" style="262" customWidth="1"/>
    <col min="5386" max="5386" width="5.140625" style="262" bestFit="1" customWidth="1"/>
    <col min="5387" max="5387" width="5.5703125" style="262" bestFit="1" customWidth="1"/>
    <col min="5388" max="5388" width="4.5703125" style="262" customWidth="1"/>
    <col min="5389" max="5389" width="4.140625" style="262" customWidth="1"/>
    <col min="5390" max="5390" width="3.85546875" style="262" customWidth="1"/>
    <col min="5391" max="5391" width="5.140625" style="262" bestFit="1" customWidth="1"/>
    <col min="5392" max="5392" width="7" style="262" customWidth="1"/>
    <col min="5393" max="5624" width="11.42578125" style="262" customWidth="1"/>
    <col min="5625" max="5625" width="5.42578125" style="262" customWidth="1"/>
    <col min="5626" max="5626" width="5" style="262" customWidth="1"/>
    <col min="5627" max="5627" width="10.5703125" style="262" bestFit="1" customWidth="1"/>
    <col min="5628" max="5628" width="10" style="262" bestFit="1" customWidth="1"/>
    <col min="5629" max="5629" width="6.42578125" style="262" customWidth="1"/>
    <col min="5630" max="5630" width="39.42578125" style="262"/>
    <col min="5631" max="5631" width="3.85546875" style="262" customWidth="1"/>
    <col min="5632" max="5632" width="4.5703125" style="262" customWidth="1"/>
    <col min="5633" max="5633" width="10.85546875" style="262" customWidth="1"/>
    <col min="5634" max="5634" width="9.140625" style="262" customWidth="1"/>
    <col min="5635" max="5635" width="17.140625" style="262" customWidth="1"/>
    <col min="5636" max="5636" width="37.28515625" style="262" customWidth="1"/>
    <col min="5637" max="5637" width="2.140625" style="262" customWidth="1"/>
    <col min="5638" max="5638" width="15.5703125" style="262" customWidth="1"/>
    <col min="5639" max="5639" width="4.42578125" style="262" customWidth="1"/>
    <col min="5640" max="5640" width="4.5703125" style="262" bestFit="1" customWidth="1"/>
    <col min="5641" max="5641" width="4.5703125" style="262" customWidth="1"/>
    <col min="5642" max="5642" width="5.140625" style="262" bestFit="1" customWidth="1"/>
    <col min="5643" max="5643" width="5.5703125" style="262" bestFit="1" customWidth="1"/>
    <col min="5644" max="5644" width="4.5703125" style="262" customWidth="1"/>
    <col min="5645" max="5645" width="4.140625" style="262" customWidth="1"/>
    <col min="5646" max="5646" width="3.85546875" style="262" customWidth="1"/>
    <col min="5647" max="5647" width="5.140625" style="262" bestFit="1" customWidth="1"/>
    <col min="5648" max="5648" width="7" style="262" customWidth="1"/>
    <col min="5649" max="5880" width="11.42578125" style="262" customWidth="1"/>
    <col min="5881" max="5881" width="5.42578125" style="262" customWidth="1"/>
    <col min="5882" max="5882" width="5" style="262" customWidth="1"/>
    <col min="5883" max="5883" width="10.5703125" style="262" bestFit="1" customWidth="1"/>
    <col min="5884" max="5884" width="10" style="262" bestFit="1" customWidth="1"/>
    <col min="5885" max="5885" width="6.42578125" style="262" customWidth="1"/>
    <col min="5886" max="5886" width="39.42578125" style="262"/>
    <col min="5887" max="5887" width="3.85546875" style="262" customWidth="1"/>
    <col min="5888" max="5888" width="4.5703125" style="262" customWidth="1"/>
    <col min="5889" max="5889" width="10.85546875" style="262" customWidth="1"/>
    <col min="5890" max="5890" width="9.140625" style="262" customWidth="1"/>
    <col min="5891" max="5891" width="17.140625" style="262" customWidth="1"/>
    <col min="5892" max="5892" width="37.28515625" style="262" customWidth="1"/>
    <col min="5893" max="5893" width="2.140625" style="262" customWidth="1"/>
    <col min="5894" max="5894" width="15.5703125" style="262" customWidth="1"/>
    <col min="5895" max="5895" width="4.42578125" style="262" customWidth="1"/>
    <col min="5896" max="5896" width="4.5703125" style="262" bestFit="1" customWidth="1"/>
    <col min="5897" max="5897" width="4.5703125" style="262" customWidth="1"/>
    <col min="5898" max="5898" width="5.140625" style="262" bestFit="1" customWidth="1"/>
    <col min="5899" max="5899" width="5.5703125" style="262" bestFit="1" customWidth="1"/>
    <col min="5900" max="5900" width="4.5703125" style="262" customWidth="1"/>
    <col min="5901" max="5901" width="4.140625" style="262" customWidth="1"/>
    <col min="5902" max="5902" width="3.85546875" style="262" customWidth="1"/>
    <col min="5903" max="5903" width="5.140625" style="262" bestFit="1" customWidth="1"/>
    <col min="5904" max="5904" width="7" style="262" customWidth="1"/>
    <col min="5905" max="6136" width="11.42578125" style="262" customWidth="1"/>
    <col min="6137" max="6137" width="5.42578125" style="262" customWidth="1"/>
    <col min="6138" max="6138" width="5" style="262" customWidth="1"/>
    <col min="6139" max="6139" width="10.5703125" style="262" bestFit="1" customWidth="1"/>
    <col min="6140" max="6140" width="10" style="262" bestFit="1" customWidth="1"/>
    <col min="6141" max="6141" width="6.42578125" style="262" customWidth="1"/>
    <col min="6142" max="6142" width="39.42578125" style="262"/>
    <col min="6143" max="6143" width="3.85546875" style="262" customWidth="1"/>
    <col min="6144" max="6144" width="4.5703125" style="262" customWidth="1"/>
    <col min="6145" max="6145" width="10.85546875" style="262" customWidth="1"/>
    <col min="6146" max="6146" width="9.140625" style="262" customWidth="1"/>
    <col min="6147" max="6147" width="17.140625" style="262" customWidth="1"/>
    <col min="6148" max="6148" width="37.28515625" style="262" customWidth="1"/>
    <col min="6149" max="6149" width="2.140625" style="262" customWidth="1"/>
    <col min="6150" max="6150" width="15.5703125" style="262" customWidth="1"/>
    <col min="6151" max="6151" width="4.42578125" style="262" customWidth="1"/>
    <col min="6152" max="6152" width="4.5703125" style="262" bestFit="1" customWidth="1"/>
    <col min="6153" max="6153" width="4.5703125" style="262" customWidth="1"/>
    <col min="6154" max="6154" width="5.140625" style="262" bestFit="1" customWidth="1"/>
    <col min="6155" max="6155" width="5.5703125" style="262" bestFit="1" customWidth="1"/>
    <col min="6156" max="6156" width="4.5703125" style="262" customWidth="1"/>
    <col min="6157" max="6157" width="4.140625" style="262" customWidth="1"/>
    <col min="6158" max="6158" width="3.85546875" style="262" customWidth="1"/>
    <col min="6159" max="6159" width="5.140625" style="262" bestFit="1" customWidth="1"/>
    <col min="6160" max="6160" width="7" style="262" customWidth="1"/>
    <col min="6161" max="6392" width="11.42578125" style="262" customWidth="1"/>
    <col min="6393" max="6393" width="5.42578125" style="262" customWidth="1"/>
    <col min="6394" max="6394" width="5" style="262" customWidth="1"/>
    <col min="6395" max="6395" width="10.5703125" style="262" bestFit="1" customWidth="1"/>
    <col min="6396" max="6396" width="10" style="262" bestFit="1" customWidth="1"/>
    <col min="6397" max="6397" width="6.42578125" style="262" customWidth="1"/>
    <col min="6398" max="6398" width="39.42578125" style="262"/>
    <col min="6399" max="6399" width="3.85546875" style="262" customWidth="1"/>
    <col min="6400" max="6400" width="4.5703125" style="262" customWidth="1"/>
    <col min="6401" max="6401" width="10.85546875" style="262" customWidth="1"/>
    <col min="6402" max="6402" width="9.140625" style="262" customWidth="1"/>
    <col min="6403" max="6403" width="17.140625" style="262" customWidth="1"/>
    <col min="6404" max="6404" width="37.28515625" style="262" customWidth="1"/>
    <col min="6405" max="6405" width="2.140625" style="262" customWidth="1"/>
    <col min="6406" max="6406" width="15.5703125" style="262" customWidth="1"/>
    <col min="6407" max="6407" width="4.42578125" style="262" customWidth="1"/>
    <col min="6408" max="6408" width="4.5703125" style="262" bestFit="1" customWidth="1"/>
    <col min="6409" max="6409" width="4.5703125" style="262" customWidth="1"/>
    <col min="6410" max="6410" width="5.140625" style="262" bestFit="1" customWidth="1"/>
    <col min="6411" max="6411" width="5.5703125" style="262" bestFit="1" customWidth="1"/>
    <col min="6412" max="6412" width="4.5703125" style="262" customWidth="1"/>
    <col min="6413" max="6413" width="4.140625" style="262" customWidth="1"/>
    <col min="6414" max="6414" width="3.85546875" style="262" customWidth="1"/>
    <col min="6415" max="6415" width="5.140625" style="262" bestFit="1" customWidth="1"/>
    <col min="6416" max="6416" width="7" style="262" customWidth="1"/>
    <col min="6417" max="6648" width="11.42578125" style="262" customWidth="1"/>
    <col min="6649" max="6649" width="5.42578125" style="262" customWidth="1"/>
    <col min="6650" max="6650" width="5" style="262" customWidth="1"/>
    <col min="6651" max="6651" width="10.5703125" style="262" bestFit="1" customWidth="1"/>
    <col min="6652" max="6652" width="10" style="262" bestFit="1" customWidth="1"/>
    <col min="6653" max="6653" width="6.42578125" style="262" customWidth="1"/>
    <col min="6654" max="6654" width="39.42578125" style="262"/>
    <col min="6655" max="6655" width="3.85546875" style="262" customWidth="1"/>
    <col min="6656" max="6656" width="4.5703125" style="262" customWidth="1"/>
    <col min="6657" max="6657" width="10.85546875" style="262" customWidth="1"/>
    <col min="6658" max="6658" width="9.140625" style="262" customWidth="1"/>
    <col min="6659" max="6659" width="17.140625" style="262" customWidth="1"/>
    <col min="6660" max="6660" width="37.28515625" style="262" customWidth="1"/>
    <col min="6661" max="6661" width="2.140625" style="262" customWidth="1"/>
    <col min="6662" max="6662" width="15.5703125" style="262" customWidth="1"/>
    <col min="6663" max="6663" width="4.42578125" style="262" customWidth="1"/>
    <col min="6664" max="6664" width="4.5703125" style="262" bestFit="1" customWidth="1"/>
    <col min="6665" max="6665" width="4.5703125" style="262" customWidth="1"/>
    <col min="6666" max="6666" width="5.140625" style="262" bestFit="1" customWidth="1"/>
    <col min="6667" max="6667" width="5.5703125" style="262" bestFit="1" customWidth="1"/>
    <col min="6668" max="6668" width="4.5703125" style="262" customWidth="1"/>
    <col min="6669" max="6669" width="4.140625" style="262" customWidth="1"/>
    <col min="6670" max="6670" width="3.85546875" style="262" customWidth="1"/>
    <col min="6671" max="6671" width="5.140625" style="262" bestFit="1" customWidth="1"/>
    <col min="6672" max="6672" width="7" style="262" customWidth="1"/>
    <col min="6673" max="6904" width="11.42578125" style="262" customWidth="1"/>
    <col min="6905" max="6905" width="5.42578125" style="262" customWidth="1"/>
    <col min="6906" max="6906" width="5" style="262" customWidth="1"/>
    <col min="6907" max="6907" width="10.5703125" style="262" bestFit="1" customWidth="1"/>
    <col min="6908" max="6908" width="10" style="262" bestFit="1" customWidth="1"/>
    <col min="6909" max="6909" width="6.42578125" style="262" customWidth="1"/>
    <col min="6910" max="6910" width="39.42578125" style="262"/>
    <col min="6911" max="6911" width="3.85546875" style="262" customWidth="1"/>
    <col min="6912" max="6912" width="4.5703125" style="262" customWidth="1"/>
    <col min="6913" max="6913" width="10.85546875" style="262" customWidth="1"/>
    <col min="6914" max="6914" width="9.140625" style="262" customWidth="1"/>
    <col min="6915" max="6915" width="17.140625" style="262" customWidth="1"/>
    <col min="6916" max="6916" width="37.28515625" style="262" customWidth="1"/>
    <col min="6917" max="6917" width="2.140625" style="262" customWidth="1"/>
    <col min="6918" max="6918" width="15.5703125" style="262" customWidth="1"/>
    <col min="6919" max="6919" width="4.42578125" style="262" customWidth="1"/>
    <col min="6920" max="6920" width="4.5703125" style="262" bestFit="1" customWidth="1"/>
    <col min="6921" max="6921" width="4.5703125" style="262" customWidth="1"/>
    <col min="6922" max="6922" width="5.140625" style="262" bestFit="1" customWidth="1"/>
    <col min="6923" max="6923" width="5.5703125" style="262" bestFit="1" customWidth="1"/>
    <col min="6924" max="6924" width="4.5703125" style="262" customWidth="1"/>
    <col min="6925" max="6925" width="4.140625" style="262" customWidth="1"/>
    <col min="6926" max="6926" width="3.85546875" style="262" customWidth="1"/>
    <col min="6927" max="6927" width="5.140625" style="262" bestFit="1" customWidth="1"/>
    <col min="6928" max="6928" width="7" style="262" customWidth="1"/>
    <col min="6929" max="7160" width="11.42578125" style="262" customWidth="1"/>
    <col min="7161" max="7161" width="5.42578125" style="262" customWidth="1"/>
    <col min="7162" max="7162" width="5" style="262" customWidth="1"/>
    <col min="7163" max="7163" width="10.5703125" style="262" bestFit="1" customWidth="1"/>
    <col min="7164" max="7164" width="10" style="262" bestFit="1" customWidth="1"/>
    <col min="7165" max="7165" width="6.42578125" style="262" customWidth="1"/>
    <col min="7166" max="7166" width="39.42578125" style="262"/>
    <col min="7167" max="7167" width="3.85546875" style="262" customWidth="1"/>
    <col min="7168" max="7168" width="4.5703125" style="262" customWidth="1"/>
    <col min="7169" max="7169" width="10.85546875" style="262" customWidth="1"/>
    <col min="7170" max="7170" width="9.140625" style="262" customWidth="1"/>
    <col min="7171" max="7171" width="17.140625" style="262" customWidth="1"/>
    <col min="7172" max="7172" width="37.28515625" style="262" customWidth="1"/>
    <col min="7173" max="7173" width="2.140625" style="262" customWidth="1"/>
    <col min="7174" max="7174" width="15.5703125" style="262" customWidth="1"/>
    <col min="7175" max="7175" width="4.42578125" style="262" customWidth="1"/>
    <col min="7176" max="7176" width="4.5703125" style="262" bestFit="1" customWidth="1"/>
    <col min="7177" max="7177" width="4.5703125" style="262" customWidth="1"/>
    <col min="7178" max="7178" width="5.140625" style="262" bestFit="1" customWidth="1"/>
    <col min="7179" max="7179" width="5.5703125" style="262" bestFit="1" customWidth="1"/>
    <col min="7180" max="7180" width="4.5703125" style="262" customWidth="1"/>
    <col min="7181" max="7181" width="4.140625" style="262" customWidth="1"/>
    <col min="7182" max="7182" width="3.85546875" style="262" customWidth="1"/>
    <col min="7183" max="7183" width="5.140625" style="262" bestFit="1" customWidth="1"/>
    <col min="7184" max="7184" width="7" style="262" customWidth="1"/>
    <col min="7185" max="7416" width="11.42578125" style="262" customWidth="1"/>
    <col min="7417" max="7417" width="5.42578125" style="262" customWidth="1"/>
    <col min="7418" max="7418" width="5" style="262" customWidth="1"/>
    <col min="7419" max="7419" width="10.5703125" style="262" bestFit="1" customWidth="1"/>
    <col min="7420" max="7420" width="10" style="262" bestFit="1" customWidth="1"/>
    <col min="7421" max="7421" width="6.42578125" style="262" customWidth="1"/>
    <col min="7422" max="7422" width="39.42578125" style="262"/>
    <col min="7423" max="7423" width="3.85546875" style="262" customWidth="1"/>
    <col min="7424" max="7424" width="4.5703125" style="262" customWidth="1"/>
    <col min="7425" max="7425" width="10.85546875" style="262" customWidth="1"/>
    <col min="7426" max="7426" width="9.140625" style="262" customWidth="1"/>
    <col min="7427" max="7427" width="17.140625" style="262" customWidth="1"/>
    <col min="7428" max="7428" width="37.28515625" style="262" customWidth="1"/>
    <col min="7429" max="7429" width="2.140625" style="262" customWidth="1"/>
    <col min="7430" max="7430" width="15.5703125" style="262" customWidth="1"/>
    <col min="7431" max="7431" width="4.42578125" style="262" customWidth="1"/>
    <col min="7432" max="7432" width="4.5703125" style="262" bestFit="1" customWidth="1"/>
    <col min="7433" max="7433" width="4.5703125" style="262" customWidth="1"/>
    <col min="7434" max="7434" width="5.140625" style="262" bestFit="1" customWidth="1"/>
    <col min="7435" max="7435" width="5.5703125" style="262" bestFit="1" customWidth="1"/>
    <col min="7436" max="7436" width="4.5703125" style="262" customWidth="1"/>
    <col min="7437" max="7437" width="4.140625" style="262" customWidth="1"/>
    <col min="7438" max="7438" width="3.85546875" style="262" customWidth="1"/>
    <col min="7439" max="7439" width="5.140625" style="262" bestFit="1" customWidth="1"/>
    <col min="7440" max="7440" width="7" style="262" customWidth="1"/>
    <col min="7441" max="7672" width="11.42578125" style="262" customWidth="1"/>
    <col min="7673" max="7673" width="5.42578125" style="262" customWidth="1"/>
    <col min="7674" max="7674" width="5" style="262" customWidth="1"/>
    <col min="7675" max="7675" width="10.5703125" style="262" bestFit="1" customWidth="1"/>
    <col min="7676" max="7676" width="10" style="262" bestFit="1" customWidth="1"/>
    <col min="7677" max="7677" width="6.42578125" style="262" customWidth="1"/>
    <col min="7678" max="7678" width="39.42578125" style="262"/>
    <col min="7679" max="7679" width="3.85546875" style="262" customWidth="1"/>
    <col min="7680" max="7680" width="4.5703125" style="262" customWidth="1"/>
    <col min="7681" max="7681" width="10.85546875" style="262" customWidth="1"/>
    <col min="7682" max="7682" width="9.140625" style="262" customWidth="1"/>
    <col min="7683" max="7683" width="17.140625" style="262" customWidth="1"/>
    <col min="7684" max="7684" width="37.28515625" style="262" customWidth="1"/>
    <col min="7685" max="7685" width="2.140625" style="262" customWidth="1"/>
    <col min="7686" max="7686" width="15.5703125" style="262" customWidth="1"/>
    <col min="7687" max="7687" width="4.42578125" style="262" customWidth="1"/>
    <col min="7688" max="7688" width="4.5703125" style="262" bestFit="1" customWidth="1"/>
    <col min="7689" max="7689" width="4.5703125" style="262" customWidth="1"/>
    <col min="7690" max="7690" width="5.140625" style="262" bestFit="1" customWidth="1"/>
    <col min="7691" max="7691" width="5.5703125" style="262" bestFit="1" customWidth="1"/>
    <col min="7692" max="7692" width="4.5703125" style="262" customWidth="1"/>
    <col min="7693" max="7693" width="4.140625" style="262" customWidth="1"/>
    <col min="7694" max="7694" width="3.85546875" style="262" customWidth="1"/>
    <col min="7695" max="7695" width="5.140625" style="262" bestFit="1" customWidth="1"/>
    <col min="7696" max="7696" width="7" style="262" customWidth="1"/>
    <col min="7697" max="7928" width="11.42578125" style="262" customWidth="1"/>
    <col min="7929" max="7929" width="5.42578125" style="262" customWidth="1"/>
    <col min="7930" max="7930" width="5" style="262" customWidth="1"/>
    <col min="7931" max="7931" width="10.5703125" style="262" bestFit="1" customWidth="1"/>
    <col min="7932" max="7932" width="10" style="262" bestFit="1" customWidth="1"/>
    <col min="7933" max="7933" width="6.42578125" style="262" customWidth="1"/>
    <col min="7934" max="7934" width="39.42578125" style="262"/>
    <col min="7935" max="7935" width="3.85546875" style="262" customWidth="1"/>
    <col min="7936" max="7936" width="4.5703125" style="262" customWidth="1"/>
    <col min="7937" max="7937" width="10.85546875" style="262" customWidth="1"/>
    <col min="7938" max="7938" width="9.140625" style="262" customWidth="1"/>
    <col min="7939" max="7939" width="17.140625" style="262" customWidth="1"/>
    <col min="7940" max="7940" width="37.28515625" style="262" customWidth="1"/>
    <col min="7941" max="7941" width="2.140625" style="262" customWidth="1"/>
    <col min="7942" max="7942" width="15.5703125" style="262" customWidth="1"/>
    <col min="7943" max="7943" width="4.42578125" style="262" customWidth="1"/>
    <col min="7944" max="7944" width="4.5703125" style="262" bestFit="1" customWidth="1"/>
    <col min="7945" max="7945" width="4.5703125" style="262" customWidth="1"/>
    <col min="7946" max="7946" width="5.140625" style="262" bestFit="1" customWidth="1"/>
    <col min="7947" max="7947" width="5.5703125" style="262" bestFit="1" customWidth="1"/>
    <col min="7948" max="7948" width="4.5703125" style="262" customWidth="1"/>
    <col min="7949" max="7949" width="4.140625" style="262" customWidth="1"/>
    <col min="7950" max="7950" width="3.85546875" style="262" customWidth="1"/>
    <col min="7951" max="7951" width="5.140625" style="262" bestFit="1" customWidth="1"/>
    <col min="7952" max="7952" width="7" style="262" customWidth="1"/>
    <col min="7953" max="8184" width="11.42578125" style="262" customWidth="1"/>
    <col min="8185" max="8185" width="5.42578125" style="262" customWidth="1"/>
    <col min="8186" max="8186" width="5" style="262" customWidth="1"/>
    <col min="8187" max="8187" width="10.5703125" style="262" bestFit="1" customWidth="1"/>
    <col min="8188" max="8188" width="10" style="262" bestFit="1" customWidth="1"/>
    <col min="8189" max="8189" width="6.42578125" style="262" customWidth="1"/>
    <col min="8190" max="8190" width="39.42578125" style="262"/>
    <col min="8191" max="8191" width="3.85546875" style="262" customWidth="1"/>
    <col min="8192" max="8192" width="4.5703125" style="262" customWidth="1"/>
    <col min="8193" max="8193" width="10.85546875" style="262" customWidth="1"/>
    <col min="8194" max="8194" width="9.140625" style="262" customWidth="1"/>
    <col min="8195" max="8195" width="17.140625" style="262" customWidth="1"/>
    <col min="8196" max="8196" width="37.28515625" style="262" customWidth="1"/>
    <col min="8197" max="8197" width="2.140625" style="262" customWidth="1"/>
    <col min="8198" max="8198" width="15.5703125" style="262" customWidth="1"/>
    <col min="8199" max="8199" width="4.42578125" style="262" customWidth="1"/>
    <col min="8200" max="8200" width="4.5703125" style="262" bestFit="1" customWidth="1"/>
    <col min="8201" max="8201" width="4.5703125" style="262" customWidth="1"/>
    <col min="8202" max="8202" width="5.140625" style="262" bestFit="1" customWidth="1"/>
    <col min="8203" max="8203" width="5.5703125" style="262" bestFit="1" customWidth="1"/>
    <col min="8204" max="8204" width="4.5703125" style="262" customWidth="1"/>
    <col min="8205" max="8205" width="4.140625" style="262" customWidth="1"/>
    <col min="8206" max="8206" width="3.85546875" style="262" customWidth="1"/>
    <col min="8207" max="8207" width="5.140625" style="262" bestFit="1" customWidth="1"/>
    <col min="8208" max="8208" width="7" style="262" customWidth="1"/>
    <col min="8209" max="8440" width="11.42578125" style="262" customWidth="1"/>
    <col min="8441" max="8441" width="5.42578125" style="262" customWidth="1"/>
    <col min="8442" max="8442" width="5" style="262" customWidth="1"/>
    <col min="8443" max="8443" width="10.5703125" style="262" bestFit="1" customWidth="1"/>
    <col min="8444" max="8444" width="10" style="262" bestFit="1" customWidth="1"/>
    <col min="8445" max="8445" width="6.42578125" style="262" customWidth="1"/>
    <col min="8446" max="8446" width="39.42578125" style="262"/>
    <col min="8447" max="8447" width="3.85546875" style="262" customWidth="1"/>
    <col min="8448" max="8448" width="4.5703125" style="262" customWidth="1"/>
    <col min="8449" max="8449" width="10.85546875" style="262" customWidth="1"/>
    <col min="8450" max="8450" width="9.140625" style="262" customWidth="1"/>
    <col min="8451" max="8451" width="17.140625" style="262" customWidth="1"/>
    <col min="8452" max="8452" width="37.28515625" style="262" customWidth="1"/>
    <col min="8453" max="8453" width="2.140625" style="262" customWidth="1"/>
    <col min="8454" max="8454" width="15.5703125" style="262" customWidth="1"/>
    <col min="8455" max="8455" width="4.42578125" style="262" customWidth="1"/>
    <col min="8456" max="8456" width="4.5703125" style="262" bestFit="1" customWidth="1"/>
    <col min="8457" max="8457" width="4.5703125" style="262" customWidth="1"/>
    <col min="8458" max="8458" width="5.140625" style="262" bestFit="1" customWidth="1"/>
    <col min="8459" max="8459" width="5.5703125" style="262" bestFit="1" customWidth="1"/>
    <col min="8460" max="8460" width="4.5703125" style="262" customWidth="1"/>
    <col min="8461" max="8461" width="4.140625" style="262" customWidth="1"/>
    <col min="8462" max="8462" width="3.85546875" style="262" customWidth="1"/>
    <col min="8463" max="8463" width="5.140625" style="262" bestFit="1" customWidth="1"/>
    <col min="8464" max="8464" width="7" style="262" customWidth="1"/>
    <col min="8465" max="8696" width="11.42578125" style="262" customWidth="1"/>
    <col min="8697" max="8697" width="5.42578125" style="262" customWidth="1"/>
    <col min="8698" max="8698" width="5" style="262" customWidth="1"/>
    <col min="8699" max="8699" width="10.5703125" style="262" bestFit="1" customWidth="1"/>
    <col min="8700" max="8700" width="10" style="262" bestFit="1" customWidth="1"/>
    <col min="8701" max="8701" width="6.42578125" style="262" customWidth="1"/>
    <col min="8702" max="8702" width="39.42578125" style="262"/>
    <col min="8703" max="8703" width="3.85546875" style="262" customWidth="1"/>
    <col min="8704" max="8704" width="4.5703125" style="262" customWidth="1"/>
    <col min="8705" max="8705" width="10.85546875" style="262" customWidth="1"/>
    <col min="8706" max="8706" width="9.140625" style="262" customWidth="1"/>
    <col min="8707" max="8707" width="17.140625" style="262" customWidth="1"/>
    <col min="8708" max="8708" width="37.28515625" style="262" customWidth="1"/>
    <col min="8709" max="8709" width="2.140625" style="262" customWidth="1"/>
    <col min="8710" max="8710" width="15.5703125" style="262" customWidth="1"/>
    <col min="8711" max="8711" width="4.42578125" style="262" customWidth="1"/>
    <col min="8712" max="8712" width="4.5703125" style="262" bestFit="1" customWidth="1"/>
    <col min="8713" max="8713" width="4.5703125" style="262" customWidth="1"/>
    <col min="8714" max="8714" width="5.140625" style="262" bestFit="1" customWidth="1"/>
    <col min="8715" max="8715" width="5.5703125" style="262" bestFit="1" customWidth="1"/>
    <col min="8716" max="8716" width="4.5703125" style="262" customWidth="1"/>
    <col min="8717" max="8717" width="4.140625" style="262" customWidth="1"/>
    <col min="8718" max="8718" width="3.85546875" style="262" customWidth="1"/>
    <col min="8719" max="8719" width="5.140625" style="262" bestFit="1" customWidth="1"/>
    <col min="8720" max="8720" width="7" style="262" customWidth="1"/>
    <col min="8721" max="8952" width="11.42578125" style="262" customWidth="1"/>
    <col min="8953" max="8953" width="5.42578125" style="262" customWidth="1"/>
    <col min="8954" max="8954" width="5" style="262" customWidth="1"/>
    <col min="8955" max="8955" width="10.5703125" style="262" bestFit="1" customWidth="1"/>
    <col min="8956" max="8956" width="10" style="262" bestFit="1" customWidth="1"/>
    <col min="8957" max="8957" width="6.42578125" style="262" customWidth="1"/>
    <col min="8958" max="8958" width="39.42578125" style="262"/>
    <col min="8959" max="8959" width="3.85546875" style="262" customWidth="1"/>
    <col min="8960" max="8960" width="4.5703125" style="262" customWidth="1"/>
    <col min="8961" max="8961" width="10.85546875" style="262" customWidth="1"/>
    <col min="8962" max="8962" width="9.140625" style="262" customWidth="1"/>
    <col min="8963" max="8963" width="17.140625" style="262" customWidth="1"/>
    <col min="8964" max="8964" width="37.28515625" style="262" customWidth="1"/>
    <col min="8965" max="8965" width="2.140625" style="262" customWidth="1"/>
    <col min="8966" max="8966" width="15.5703125" style="262" customWidth="1"/>
    <col min="8967" max="8967" width="4.42578125" style="262" customWidth="1"/>
    <col min="8968" max="8968" width="4.5703125" style="262" bestFit="1" customWidth="1"/>
    <col min="8969" max="8969" width="4.5703125" style="262" customWidth="1"/>
    <col min="8970" max="8970" width="5.140625" style="262" bestFit="1" customWidth="1"/>
    <col min="8971" max="8971" width="5.5703125" style="262" bestFit="1" customWidth="1"/>
    <col min="8972" max="8972" width="4.5703125" style="262" customWidth="1"/>
    <col min="8973" max="8973" width="4.140625" style="262" customWidth="1"/>
    <col min="8974" max="8974" width="3.85546875" style="262" customWidth="1"/>
    <col min="8975" max="8975" width="5.140625" style="262" bestFit="1" customWidth="1"/>
    <col min="8976" max="8976" width="7" style="262" customWidth="1"/>
    <col min="8977" max="9208" width="11.42578125" style="262" customWidth="1"/>
    <col min="9209" max="9209" width="5.42578125" style="262" customWidth="1"/>
    <col min="9210" max="9210" width="5" style="262" customWidth="1"/>
    <col min="9211" max="9211" width="10.5703125" style="262" bestFit="1" customWidth="1"/>
    <col min="9212" max="9212" width="10" style="262" bestFit="1" customWidth="1"/>
    <col min="9213" max="9213" width="6.42578125" style="262" customWidth="1"/>
    <col min="9214" max="9214" width="39.42578125" style="262"/>
    <col min="9215" max="9215" width="3.85546875" style="262" customWidth="1"/>
    <col min="9216" max="9216" width="4.5703125" style="262" customWidth="1"/>
    <col min="9217" max="9217" width="10.85546875" style="262" customWidth="1"/>
    <col min="9218" max="9218" width="9.140625" style="262" customWidth="1"/>
    <col min="9219" max="9219" width="17.140625" style="262" customWidth="1"/>
    <col min="9220" max="9220" width="37.28515625" style="262" customWidth="1"/>
    <col min="9221" max="9221" width="2.140625" style="262" customWidth="1"/>
    <col min="9222" max="9222" width="15.5703125" style="262" customWidth="1"/>
    <col min="9223" max="9223" width="4.42578125" style="262" customWidth="1"/>
    <col min="9224" max="9224" width="4.5703125" style="262" bestFit="1" customWidth="1"/>
    <col min="9225" max="9225" width="4.5703125" style="262" customWidth="1"/>
    <col min="9226" max="9226" width="5.140625" style="262" bestFit="1" customWidth="1"/>
    <col min="9227" max="9227" width="5.5703125" style="262" bestFit="1" customWidth="1"/>
    <col min="9228" max="9228" width="4.5703125" style="262" customWidth="1"/>
    <col min="9229" max="9229" width="4.140625" style="262" customWidth="1"/>
    <col min="9230" max="9230" width="3.85546875" style="262" customWidth="1"/>
    <col min="9231" max="9231" width="5.140625" style="262" bestFit="1" customWidth="1"/>
    <col min="9232" max="9232" width="7" style="262" customWidth="1"/>
    <col min="9233" max="9464" width="11.42578125" style="262" customWidth="1"/>
    <col min="9465" max="9465" width="5.42578125" style="262" customWidth="1"/>
    <col min="9466" max="9466" width="5" style="262" customWidth="1"/>
    <col min="9467" max="9467" width="10.5703125" style="262" bestFit="1" customWidth="1"/>
    <col min="9468" max="9468" width="10" style="262" bestFit="1" customWidth="1"/>
    <col min="9469" max="9469" width="6.42578125" style="262" customWidth="1"/>
    <col min="9470" max="9470" width="39.42578125" style="262"/>
    <col min="9471" max="9471" width="3.85546875" style="262" customWidth="1"/>
    <col min="9472" max="9472" width="4.5703125" style="262" customWidth="1"/>
    <col min="9473" max="9473" width="10.85546875" style="262" customWidth="1"/>
    <col min="9474" max="9474" width="9.140625" style="262" customWidth="1"/>
    <col min="9475" max="9475" width="17.140625" style="262" customWidth="1"/>
    <col min="9476" max="9476" width="37.28515625" style="262" customWidth="1"/>
    <col min="9477" max="9477" width="2.140625" style="262" customWidth="1"/>
    <col min="9478" max="9478" width="15.5703125" style="262" customWidth="1"/>
    <col min="9479" max="9479" width="4.42578125" style="262" customWidth="1"/>
    <col min="9480" max="9480" width="4.5703125" style="262" bestFit="1" customWidth="1"/>
    <col min="9481" max="9481" width="4.5703125" style="262" customWidth="1"/>
    <col min="9482" max="9482" width="5.140625" style="262" bestFit="1" customWidth="1"/>
    <col min="9483" max="9483" width="5.5703125" style="262" bestFit="1" customWidth="1"/>
    <col min="9484" max="9484" width="4.5703125" style="262" customWidth="1"/>
    <col min="9485" max="9485" width="4.140625" style="262" customWidth="1"/>
    <col min="9486" max="9486" width="3.85546875" style="262" customWidth="1"/>
    <col min="9487" max="9487" width="5.140625" style="262" bestFit="1" customWidth="1"/>
    <col min="9488" max="9488" width="7" style="262" customWidth="1"/>
    <col min="9489" max="9720" width="11.42578125" style="262" customWidth="1"/>
    <col min="9721" max="9721" width="5.42578125" style="262" customWidth="1"/>
    <col min="9722" max="9722" width="5" style="262" customWidth="1"/>
    <col min="9723" max="9723" width="10.5703125" style="262" bestFit="1" customWidth="1"/>
    <col min="9724" max="9724" width="10" style="262" bestFit="1" customWidth="1"/>
    <col min="9725" max="9725" width="6.42578125" style="262" customWidth="1"/>
    <col min="9726" max="9726" width="39.42578125" style="262"/>
    <col min="9727" max="9727" width="3.85546875" style="262" customWidth="1"/>
    <col min="9728" max="9728" width="4.5703125" style="262" customWidth="1"/>
    <col min="9729" max="9729" width="10.85546875" style="262" customWidth="1"/>
    <col min="9730" max="9730" width="9.140625" style="262" customWidth="1"/>
    <col min="9731" max="9731" width="17.140625" style="262" customWidth="1"/>
    <col min="9732" max="9732" width="37.28515625" style="262" customWidth="1"/>
    <col min="9733" max="9733" width="2.140625" style="262" customWidth="1"/>
    <col min="9734" max="9734" width="15.5703125" style="262" customWidth="1"/>
    <col min="9735" max="9735" width="4.42578125" style="262" customWidth="1"/>
    <col min="9736" max="9736" width="4.5703125" style="262" bestFit="1" customWidth="1"/>
    <col min="9737" max="9737" width="4.5703125" style="262" customWidth="1"/>
    <col min="9738" max="9738" width="5.140625" style="262" bestFit="1" customWidth="1"/>
    <col min="9739" max="9739" width="5.5703125" style="262" bestFit="1" customWidth="1"/>
    <col min="9740" max="9740" width="4.5703125" style="262" customWidth="1"/>
    <col min="9741" max="9741" width="4.140625" style="262" customWidth="1"/>
    <col min="9742" max="9742" width="3.85546875" style="262" customWidth="1"/>
    <col min="9743" max="9743" width="5.140625" style="262" bestFit="1" customWidth="1"/>
    <col min="9744" max="9744" width="7" style="262" customWidth="1"/>
    <col min="9745" max="9976" width="11.42578125" style="262" customWidth="1"/>
    <col min="9977" max="9977" width="5.42578125" style="262" customWidth="1"/>
    <col min="9978" max="9978" width="5" style="262" customWidth="1"/>
    <col min="9979" max="9979" width="10.5703125" style="262" bestFit="1" customWidth="1"/>
    <col min="9980" max="9980" width="10" style="262" bestFit="1" customWidth="1"/>
    <col min="9981" max="9981" width="6.42578125" style="262" customWidth="1"/>
    <col min="9982" max="9982" width="39.42578125" style="262"/>
    <col min="9983" max="9983" width="3.85546875" style="262" customWidth="1"/>
    <col min="9984" max="9984" width="4.5703125" style="262" customWidth="1"/>
    <col min="9985" max="9985" width="10.85546875" style="262" customWidth="1"/>
    <col min="9986" max="9986" width="9.140625" style="262" customWidth="1"/>
    <col min="9987" max="9987" width="17.140625" style="262" customWidth="1"/>
    <col min="9988" max="9988" width="37.28515625" style="262" customWidth="1"/>
    <col min="9989" max="9989" width="2.140625" style="262" customWidth="1"/>
    <col min="9990" max="9990" width="15.5703125" style="262" customWidth="1"/>
    <col min="9991" max="9991" width="4.42578125" style="262" customWidth="1"/>
    <col min="9992" max="9992" width="4.5703125" style="262" bestFit="1" customWidth="1"/>
    <col min="9993" max="9993" width="4.5703125" style="262" customWidth="1"/>
    <col min="9994" max="9994" width="5.140625" style="262" bestFit="1" customWidth="1"/>
    <col min="9995" max="9995" width="5.5703125" style="262" bestFit="1" customWidth="1"/>
    <col min="9996" max="9996" width="4.5703125" style="262" customWidth="1"/>
    <col min="9997" max="9997" width="4.140625" style="262" customWidth="1"/>
    <col min="9998" max="9998" width="3.85546875" style="262" customWidth="1"/>
    <col min="9999" max="9999" width="5.140625" style="262" bestFit="1" customWidth="1"/>
    <col min="10000" max="10000" width="7" style="262" customWidth="1"/>
    <col min="10001" max="10232" width="11.42578125" style="262" customWidth="1"/>
    <col min="10233" max="10233" width="5.42578125" style="262" customWidth="1"/>
    <col min="10234" max="10234" width="5" style="262" customWidth="1"/>
    <col min="10235" max="10235" width="10.5703125" style="262" bestFit="1" customWidth="1"/>
    <col min="10236" max="10236" width="10" style="262" bestFit="1" customWidth="1"/>
    <col min="10237" max="10237" width="6.42578125" style="262" customWidth="1"/>
    <col min="10238" max="10238" width="39.42578125" style="262"/>
    <col min="10239" max="10239" width="3.85546875" style="262" customWidth="1"/>
    <col min="10240" max="10240" width="4.5703125" style="262" customWidth="1"/>
    <col min="10241" max="10241" width="10.85546875" style="262" customWidth="1"/>
    <col min="10242" max="10242" width="9.140625" style="262" customWidth="1"/>
    <col min="10243" max="10243" width="17.140625" style="262" customWidth="1"/>
    <col min="10244" max="10244" width="37.28515625" style="262" customWidth="1"/>
    <col min="10245" max="10245" width="2.140625" style="262" customWidth="1"/>
    <col min="10246" max="10246" width="15.5703125" style="262" customWidth="1"/>
    <col min="10247" max="10247" width="4.42578125" style="262" customWidth="1"/>
    <col min="10248" max="10248" width="4.5703125" style="262" bestFit="1" customWidth="1"/>
    <col min="10249" max="10249" width="4.5703125" style="262" customWidth="1"/>
    <col min="10250" max="10250" width="5.140625" style="262" bestFit="1" customWidth="1"/>
    <col min="10251" max="10251" width="5.5703125" style="262" bestFit="1" customWidth="1"/>
    <col min="10252" max="10252" width="4.5703125" style="262" customWidth="1"/>
    <col min="10253" max="10253" width="4.140625" style="262" customWidth="1"/>
    <col min="10254" max="10254" width="3.85546875" style="262" customWidth="1"/>
    <col min="10255" max="10255" width="5.140625" style="262" bestFit="1" customWidth="1"/>
    <col min="10256" max="10256" width="7" style="262" customWidth="1"/>
    <col min="10257" max="10488" width="11.42578125" style="262" customWidth="1"/>
    <col min="10489" max="10489" width="5.42578125" style="262" customWidth="1"/>
    <col min="10490" max="10490" width="5" style="262" customWidth="1"/>
    <col min="10491" max="10491" width="10.5703125" style="262" bestFit="1" customWidth="1"/>
    <col min="10492" max="10492" width="10" style="262" bestFit="1" customWidth="1"/>
    <col min="10493" max="10493" width="6.42578125" style="262" customWidth="1"/>
    <col min="10494" max="10494" width="39.42578125" style="262"/>
    <col min="10495" max="10495" width="3.85546875" style="262" customWidth="1"/>
    <col min="10496" max="10496" width="4.5703125" style="262" customWidth="1"/>
    <col min="10497" max="10497" width="10.85546875" style="262" customWidth="1"/>
    <col min="10498" max="10498" width="9.140625" style="262" customWidth="1"/>
    <col min="10499" max="10499" width="17.140625" style="262" customWidth="1"/>
    <col min="10500" max="10500" width="37.28515625" style="262" customWidth="1"/>
    <col min="10501" max="10501" width="2.140625" style="262" customWidth="1"/>
    <col min="10502" max="10502" width="15.5703125" style="262" customWidth="1"/>
    <col min="10503" max="10503" width="4.42578125" style="262" customWidth="1"/>
    <col min="10504" max="10504" width="4.5703125" style="262" bestFit="1" customWidth="1"/>
    <col min="10505" max="10505" width="4.5703125" style="262" customWidth="1"/>
    <col min="10506" max="10506" width="5.140625" style="262" bestFit="1" customWidth="1"/>
    <col min="10507" max="10507" width="5.5703125" style="262" bestFit="1" customWidth="1"/>
    <col min="10508" max="10508" width="4.5703125" style="262" customWidth="1"/>
    <col min="10509" max="10509" width="4.140625" style="262" customWidth="1"/>
    <col min="10510" max="10510" width="3.85546875" style="262" customWidth="1"/>
    <col min="10511" max="10511" width="5.140625" style="262" bestFit="1" customWidth="1"/>
    <col min="10512" max="10512" width="7" style="262" customWidth="1"/>
    <col min="10513" max="10744" width="11.42578125" style="262" customWidth="1"/>
    <col min="10745" max="10745" width="5.42578125" style="262" customWidth="1"/>
    <col min="10746" max="10746" width="5" style="262" customWidth="1"/>
    <col min="10747" max="10747" width="10.5703125" style="262" bestFit="1" customWidth="1"/>
    <col min="10748" max="10748" width="10" style="262" bestFit="1" customWidth="1"/>
    <col min="10749" max="10749" width="6.42578125" style="262" customWidth="1"/>
    <col min="10750" max="10750" width="39.42578125" style="262"/>
    <col min="10751" max="10751" width="3.85546875" style="262" customWidth="1"/>
    <col min="10752" max="10752" width="4.5703125" style="262" customWidth="1"/>
    <col min="10753" max="10753" width="10.85546875" style="262" customWidth="1"/>
    <col min="10754" max="10754" width="9.140625" style="262" customWidth="1"/>
    <col min="10755" max="10755" width="17.140625" style="262" customWidth="1"/>
    <col min="10756" max="10756" width="37.28515625" style="262" customWidth="1"/>
    <col min="10757" max="10757" width="2.140625" style="262" customWidth="1"/>
    <col min="10758" max="10758" width="15.5703125" style="262" customWidth="1"/>
    <col min="10759" max="10759" width="4.42578125" style="262" customWidth="1"/>
    <col min="10760" max="10760" width="4.5703125" style="262" bestFit="1" customWidth="1"/>
    <col min="10761" max="10761" width="4.5703125" style="262" customWidth="1"/>
    <col min="10762" max="10762" width="5.140625" style="262" bestFit="1" customWidth="1"/>
    <col min="10763" max="10763" width="5.5703125" style="262" bestFit="1" customWidth="1"/>
    <col min="10764" max="10764" width="4.5703125" style="262" customWidth="1"/>
    <col min="10765" max="10765" width="4.140625" style="262" customWidth="1"/>
    <col min="10766" max="10766" width="3.85546875" style="262" customWidth="1"/>
    <col min="10767" max="10767" width="5.140625" style="262" bestFit="1" customWidth="1"/>
    <col min="10768" max="10768" width="7" style="262" customWidth="1"/>
    <col min="10769" max="11000" width="11.42578125" style="262" customWidth="1"/>
    <col min="11001" max="11001" width="5.42578125" style="262" customWidth="1"/>
    <col min="11002" max="11002" width="5" style="262" customWidth="1"/>
    <col min="11003" max="11003" width="10.5703125" style="262" bestFit="1" customWidth="1"/>
    <col min="11004" max="11004" width="10" style="262" bestFit="1" customWidth="1"/>
    <col min="11005" max="11005" width="6.42578125" style="262" customWidth="1"/>
    <col min="11006" max="11006" width="39.42578125" style="262"/>
    <col min="11007" max="11007" width="3.85546875" style="262" customWidth="1"/>
    <col min="11008" max="11008" width="4.5703125" style="262" customWidth="1"/>
    <col min="11009" max="11009" width="10.85546875" style="262" customWidth="1"/>
    <col min="11010" max="11010" width="9.140625" style="262" customWidth="1"/>
    <col min="11011" max="11011" width="17.140625" style="262" customWidth="1"/>
    <col min="11012" max="11012" width="37.28515625" style="262" customWidth="1"/>
    <col min="11013" max="11013" width="2.140625" style="262" customWidth="1"/>
    <col min="11014" max="11014" width="15.5703125" style="262" customWidth="1"/>
    <col min="11015" max="11015" width="4.42578125" style="262" customWidth="1"/>
    <col min="11016" max="11016" width="4.5703125" style="262" bestFit="1" customWidth="1"/>
    <col min="11017" max="11017" width="4.5703125" style="262" customWidth="1"/>
    <col min="11018" max="11018" width="5.140625" style="262" bestFit="1" customWidth="1"/>
    <col min="11019" max="11019" width="5.5703125" style="262" bestFit="1" customWidth="1"/>
    <col min="11020" max="11020" width="4.5703125" style="262" customWidth="1"/>
    <col min="11021" max="11021" width="4.140625" style="262" customWidth="1"/>
    <col min="11022" max="11022" width="3.85546875" style="262" customWidth="1"/>
    <col min="11023" max="11023" width="5.140625" style="262" bestFit="1" customWidth="1"/>
    <col min="11024" max="11024" width="7" style="262" customWidth="1"/>
    <col min="11025" max="11256" width="11.42578125" style="262" customWidth="1"/>
    <col min="11257" max="11257" width="5.42578125" style="262" customWidth="1"/>
    <col min="11258" max="11258" width="5" style="262" customWidth="1"/>
    <col min="11259" max="11259" width="10.5703125" style="262" bestFit="1" customWidth="1"/>
    <col min="11260" max="11260" width="10" style="262" bestFit="1" customWidth="1"/>
    <col min="11261" max="11261" width="6.42578125" style="262" customWidth="1"/>
    <col min="11262" max="11262" width="39.42578125" style="262"/>
    <col min="11263" max="11263" width="3.85546875" style="262" customWidth="1"/>
    <col min="11264" max="11264" width="4.5703125" style="262" customWidth="1"/>
    <col min="11265" max="11265" width="10.85546875" style="262" customWidth="1"/>
    <col min="11266" max="11266" width="9.140625" style="262" customWidth="1"/>
    <col min="11267" max="11267" width="17.140625" style="262" customWidth="1"/>
    <col min="11268" max="11268" width="37.28515625" style="262" customWidth="1"/>
    <col min="11269" max="11269" width="2.140625" style="262" customWidth="1"/>
    <col min="11270" max="11270" width="15.5703125" style="262" customWidth="1"/>
    <col min="11271" max="11271" width="4.42578125" style="262" customWidth="1"/>
    <col min="11272" max="11272" width="4.5703125" style="262" bestFit="1" customWidth="1"/>
    <col min="11273" max="11273" width="4.5703125" style="262" customWidth="1"/>
    <col min="11274" max="11274" width="5.140625" style="262" bestFit="1" customWidth="1"/>
    <col min="11275" max="11275" width="5.5703125" style="262" bestFit="1" customWidth="1"/>
    <col min="11276" max="11276" width="4.5703125" style="262" customWidth="1"/>
    <col min="11277" max="11277" width="4.140625" style="262" customWidth="1"/>
    <col min="11278" max="11278" width="3.85546875" style="262" customWidth="1"/>
    <col min="11279" max="11279" width="5.140625" style="262" bestFit="1" customWidth="1"/>
    <col min="11280" max="11280" width="7" style="262" customWidth="1"/>
    <col min="11281" max="11512" width="11.42578125" style="262" customWidth="1"/>
    <col min="11513" max="11513" width="5.42578125" style="262" customWidth="1"/>
    <col min="11514" max="11514" width="5" style="262" customWidth="1"/>
    <col min="11515" max="11515" width="10.5703125" style="262" bestFit="1" customWidth="1"/>
    <col min="11516" max="11516" width="10" style="262" bestFit="1" customWidth="1"/>
    <col min="11517" max="11517" width="6.42578125" style="262" customWidth="1"/>
    <col min="11518" max="11518" width="39.42578125" style="262"/>
    <col min="11519" max="11519" width="3.85546875" style="262" customWidth="1"/>
    <col min="11520" max="11520" width="4.5703125" style="262" customWidth="1"/>
    <col min="11521" max="11521" width="10.85546875" style="262" customWidth="1"/>
    <col min="11522" max="11522" width="9.140625" style="262" customWidth="1"/>
    <col min="11523" max="11523" width="17.140625" style="262" customWidth="1"/>
    <col min="11524" max="11524" width="37.28515625" style="262" customWidth="1"/>
    <col min="11525" max="11525" width="2.140625" style="262" customWidth="1"/>
    <col min="11526" max="11526" width="15.5703125" style="262" customWidth="1"/>
    <col min="11527" max="11527" width="4.42578125" style="262" customWidth="1"/>
    <col min="11528" max="11528" width="4.5703125" style="262" bestFit="1" customWidth="1"/>
    <col min="11529" max="11529" width="4.5703125" style="262" customWidth="1"/>
    <col min="11530" max="11530" width="5.140625" style="262" bestFit="1" customWidth="1"/>
    <col min="11531" max="11531" width="5.5703125" style="262" bestFit="1" customWidth="1"/>
    <col min="11532" max="11532" width="4.5703125" style="262" customWidth="1"/>
    <col min="11533" max="11533" width="4.140625" style="262" customWidth="1"/>
    <col min="11534" max="11534" width="3.85546875" style="262" customWidth="1"/>
    <col min="11535" max="11535" width="5.140625" style="262" bestFit="1" customWidth="1"/>
    <col min="11536" max="11536" width="7" style="262" customWidth="1"/>
    <col min="11537" max="11768" width="11.42578125" style="262" customWidth="1"/>
    <col min="11769" max="11769" width="5.42578125" style="262" customWidth="1"/>
    <col min="11770" max="11770" width="5" style="262" customWidth="1"/>
    <col min="11771" max="11771" width="10.5703125" style="262" bestFit="1" customWidth="1"/>
    <col min="11772" max="11772" width="10" style="262" bestFit="1" customWidth="1"/>
    <col min="11773" max="11773" width="6.42578125" style="262" customWidth="1"/>
    <col min="11774" max="11774" width="39.42578125" style="262"/>
    <col min="11775" max="11775" width="3.85546875" style="262" customWidth="1"/>
    <col min="11776" max="11776" width="4.5703125" style="262" customWidth="1"/>
    <col min="11777" max="11777" width="10.85546875" style="262" customWidth="1"/>
    <col min="11778" max="11778" width="9.140625" style="262" customWidth="1"/>
    <col min="11779" max="11779" width="17.140625" style="262" customWidth="1"/>
    <col min="11780" max="11780" width="37.28515625" style="262" customWidth="1"/>
    <col min="11781" max="11781" width="2.140625" style="262" customWidth="1"/>
    <col min="11782" max="11782" width="15.5703125" style="262" customWidth="1"/>
    <col min="11783" max="11783" width="4.42578125" style="262" customWidth="1"/>
    <col min="11784" max="11784" width="4.5703125" style="262" bestFit="1" customWidth="1"/>
    <col min="11785" max="11785" width="4.5703125" style="262" customWidth="1"/>
    <col min="11786" max="11786" width="5.140625" style="262" bestFit="1" customWidth="1"/>
    <col min="11787" max="11787" width="5.5703125" style="262" bestFit="1" customWidth="1"/>
    <col min="11788" max="11788" width="4.5703125" style="262" customWidth="1"/>
    <col min="11789" max="11789" width="4.140625" style="262" customWidth="1"/>
    <col min="11790" max="11790" width="3.85546875" style="262" customWidth="1"/>
    <col min="11791" max="11791" width="5.140625" style="262" bestFit="1" customWidth="1"/>
    <col min="11792" max="11792" width="7" style="262" customWidth="1"/>
    <col min="11793" max="12024" width="11.42578125" style="262" customWidth="1"/>
    <col min="12025" max="12025" width="5.42578125" style="262" customWidth="1"/>
    <col min="12026" max="12026" width="5" style="262" customWidth="1"/>
    <col min="12027" max="12027" width="10.5703125" style="262" bestFit="1" customWidth="1"/>
    <col min="12028" max="12028" width="10" style="262" bestFit="1" customWidth="1"/>
    <col min="12029" max="12029" width="6.42578125" style="262" customWidth="1"/>
    <col min="12030" max="12030" width="39.42578125" style="262"/>
    <col min="12031" max="12031" width="3.85546875" style="262" customWidth="1"/>
    <col min="12032" max="12032" width="4.5703125" style="262" customWidth="1"/>
    <col min="12033" max="12033" width="10.85546875" style="262" customWidth="1"/>
    <col min="12034" max="12034" width="9.140625" style="262" customWidth="1"/>
    <col min="12035" max="12035" width="17.140625" style="262" customWidth="1"/>
    <col min="12036" max="12036" width="37.28515625" style="262" customWidth="1"/>
    <col min="12037" max="12037" width="2.140625" style="262" customWidth="1"/>
    <col min="12038" max="12038" width="15.5703125" style="262" customWidth="1"/>
    <col min="12039" max="12039" width="4.42578125" style="262" customWidth="1"/>
    <col min="12040" max="12040" width="4.5703125" style="262" bestFit="1" customWidth="1"/>
    <col min="12041" max="12041" width="4.5703125" style="262" customWidth="1"/>
    <col min="12042" max="12042" width="5.140625" style="262" bestFit="1" customWidth="1"/>
    <col min="12043" max="12043" width="5.5703125" style="262" bestFit="1" customWidth="1"/>
    <col min="12044" max="12044" width="4.5703125" style="262" customWidth="1"/>
    <col min="12045" max="12045" width="4.140625" style="262" customWidth="1"/>
    <col min="12046" max="12046" width="3.85546875" style="262" customWidth="1"/>
    <col min="12047" max="12047" width="5.140625" style="262" bestFit="1" customWidth="1"/>
    <col min="12048" max="12048" width="7" style="262" customWidth="1"/>
    <col min="12049" max="12280" width="11.42578125" style="262" customWidth="1"/>
    <col min="12281" max="12281" width="5.42578125" style="262" customWidth="1"/>
    <col min="12282" max="12282" width="5" style="262" customWidth="1"/>
    <col min="12283" max="12283" width="10.5703125" style="262" bestFit="1" customWidth="1"/>
    <col min="12284" max="12284" width="10" style="262" bestFit="1" customWidth="1"/>
    <col min="12285" max="12285" width="6.42578125" style="262" customWidth="1"/>
    <col min="12286" max="12286" width="39.42578125" style="262"/>
    <col min="12287" max="12287" width="3.85546875" style="262" customWidth="1"/>
    <col min="12288" max="12288" width="4.5703125" style="262" customWidth="1"/>
    <col min="12289" max="12289" width="10.85546875" style="262" customWidth="1"/>
    <col min="12290" max="12290" width="9.140625" style="262" customWidth="1"/>
    <col min="12291" max="12291" width="17.140625" style="262" customWidth="1"/>
    <col min="12292" max="12292" width="37.28515625" style="262" customWidth="1"/>
    <col min="12293" max="12293" width="2.140625" style="262" customWidth="1"/>
    <col min="12294" max="12294" width="15.5703125" style="262" customWidth="1"/>
    <col min="12295" max="12295" width="4.42578125" style="262" customWidth="1"/>
    <col min="12296" max="12296" width="4.5703125" style="262" bestFit="1" customWidth="1"/>
    <col min="12297" max="12297" width="4.5703125" style="262" customWidth="1"/>
    <col min="12298" max="12298" width="5.140625" style="262" bestFit="1" customWidth="1"/>
    <col min="12299" max="12299" width="5.5703125" style="262" bestFit="1" customWidth="1"/>
    <col min="12300" max="12300" width="4.5703125" style="262" customWidth="1"/>
    <col min="12301" max="12301" width="4.140625" style="262" customWidth="1"/>
    <col min="12302" max="12302" width="3.85546875" style="262" customWidth="1"/>
    <col min="12303" max="12303" width="5.140625" style="262" bestFit="1" customWidth="1"/>
    <col min="12304" max="12304" width="7" style="262" customWidth="1"/>
    <col min="12305" max="12536" width="11.42578125" style="262" customWidth="1"/>
    <col min="12537" max="12537" width="5.42578125" style="262" customWidth="1"/>
    <col min="12538" max="12538" width="5" style="262" customWidth="1"/>
    <col min="12539" max="12539" width="10.5703125" style="262" bestFit="1" customWidth="1"/>
    <col min="12540" max="12540" width="10" style="262" bestFit="1" customWidth="1"/>
    <col min="12541" max="12541" width="6.42578125" style="262" customWidth="1"/>
    <col min="12542" max="12542" width="39.42578125" style="262"/>
    <col min="12543" max="12543" width="3.85546875" style="262" customWidth="1"/>
    <col min="12544" max="12544" width="4.5703125" style="262" customWidth="1"/>
    <col min="12545" max="12545" width="10.85546875" style="262" customWidth="1"/>
    <col min="12546" max="12546" width="9.140625" style="262" customWidth="1"/>
    <col min="12547" max="12547" width="17.140625" style="262" customWidth="1"/>
    <col min="12548" max="12548" width="37.28515625" style="262" customWidth="1"/>
    <col min="12549" max="12549" width="2.140625" style="262" customWidth="1"/>
    <col min="12550" max="12550" width="15.5703125" style="262" customWidth="1"/>
    <col min="12551" max="12551" width="4.42578125" style="262" customWidth="1"/>
    <col min="12552" max="12552" width="4.5703125" style="262" bestFit="1" customWidth="1"/>
    <col min="12553" max="12553" width="4.5703125" style="262" customWidth="1"/>
    <col min="12554" max="12554" width="5.140625" style="262" bestFit="1" customWidth="1"/>
    <col min="12555" max="12555" width="5.5703125" style="262" bestFit="1" customWidth="1"/>
    <col min="12556" max="12556" width="4.5703125" style="262" customWidth="1"/>
    <col min="12557" max="12557" width="4.140625" style="262" customWidth="1"/>
    <col min="12558" max="12558" width="3.85546875" style="262" customWidth="1"/>
    <col min="12559" max="12559" width="5.140625" style="262" bestFit="1" customWidth="1"/>
    <col min="12560" max="12560" width="7" style="262" customWidth="1"/>
    <col min="12561" max="12792" width="11.42578125" style="262" customWidth="1"/>
    <col min="12793" max="12793" width="5.42578125" style="262" customWidth="1"/>
    <col min="12794" max="12794" width="5" style="262" customWidth="1"/>
    <col min="12795" max="12795" width="10.5703125" style="262" bestFit="1" customWidth="1"/>
    <col min="12796" max="12796" width="10" style="262" bestFit="1" customWidth="1"/>
    <col min="12797" max="12797" width="6.42578125" style="262" customWidth="1"/>
    <col min="12798" max="12798" width="39.42578125" style="262"/>
    <col min="12799" max="12799" width="3.85546875" style="262" customWidth="1"/>
    <col min="12800" max="12800" width="4.5703125" style="262" customWidth="1"/>
    <col min="12801" max="12801" width="10.85546875" style="262" customWidth="1"/>
    <col min="12802" max="12802" width="9.140625" style="262" customWidth="1"/>
    <col min="12803" max="12803" width="17.140625" style="262" customWidth="1"/>
    <col min="12804" max="12804" width="37.28515625" style="262" customWidth="1"/>
    <col min="12805" max="12805" width="2.140625" style="262" customWidth="1"/>
    <col min="12806" max="12806" width="15.5703125" style="262" customWidth="1"/>
    <col min="12807" max="12807" width="4.42578125" style="262" customWidth="1"/>
    <col min="12808" max="12808" width="4.5703125" style="262" bestFit="1" customWidth="1"/>
    <col min="12809" max="12809" width="4.5703125" style="262" customWidth="1"/>
    <col min="12810" max="12810" width="5.140625" style="262" bestFit="1" customWidth="1"/>
    <col min="12811" max="12811" width="5.5703125" style="262" bestFit="1" customWidth="1"/>
    <col min="12812" max="12812" width="4.5703125" style="262" customWidth="1"/>
    <col min="12813" max="12813" width="4.140625" style="262" customWidth="1"/>
    <col min="12814" max="12814" width="3.85546875" style="262" customWidth="1"/>
    <col min="12815" max="12815" width="5.140625" style="262" bestFit="1" customWidth="1"/>
    <col min="12816" max="12816" width="7" style="262" customWidth="1"/>
    <col min="12817" max="13048" width="11.42578125" style="262" customWidth="1"/>
    <col min="13049" max="13049" width="5.42578125" style="262" customWidth="1"/>
    <col min="13050" max="13050" width="5" style="262" customWidth="1"/>
    <col min="13051" max="13051" width="10.5703125" style="262" bestFit="1" customWidth="1"/>
    <col min="13052" max="13052" width="10" style="262" bestFit="1" customWidth="1"/>
    <col min="13053" max="13053" width="6.42578125" style="262" customWidth="1"/>
    <col min="13054" max="13054" width="39.42578125" style="262"/>
    <col min="13055" max="13055" width="3.85546875" style="262" customWidth="1"/>
    <col min="13056" max="13056" width="4.5703125" style="262" customWidth="1"/>
    <col min="13057" max="13057" width="10.85546875" style="262" customWidth="1"/>
    <col min="13058" max="13058" width="9.140625" style="262" customWidth="1"/>
    <col min="13059" max="13059" width="17.140625" style="262" customWidth="1"/>
    <col min="13060" max="13060" width="37.28515625" style="262" customWidth="1"/>
    <col min="13061" max="13061" width="2.140625" style="262" customWidth="1"/>
    <col min="13062" max="13062" width="15.5703125" style="262" customWidth="1"/>
    <col min="13063" max="13063" width="4.42578125" style="262" customWidth="1"/>
    <col min="13064" max="13064" width="4.5703125" style="262" bestFit="1" customWidth="1"/>
    <col min="13065" max="13065" width="4.5703125" style="262" customWidth="1"/>
    <col min="13066" max="13066" width="5.140625" style="262" bestFit="1" customWidth="1"/>
    <col min="13067" max="13067" width="5.5703125" style="262" bestFit="1" customWidth="1"/>
    <col min="13068" max="13068" width="4.5703125" style="262" customWidth="1"/>
    <col min="13069" max="13069" width="4.140625" style="262" customWidth="1"/>
    <col min="13070" max="13070" width="3.85546875" style="262" customWidth="1"/>
    <col min="13071" max="13071" width="5.140625" style="262" bestFit="1" customWidth="1"/>
    <col min="13072" max="13072" width="7" style="262" customWidth="1"/>
    <col min="13073" max="13304" width="11.42578125" style="262" customWidth="1"/>
    <col min="13305" max="13305" width="5.42578125" style="262" customWidth="1"/>
    <col min="13306" max="13306" width="5" style="262" customWidth="1"/>
    <col min="13307" max="13307" width="10.5703125" style="262" bestFit="1" customWidth="1"/>
    <col min="13308" max="13308" width="10" style="262" bestFit="1" customWidth="1"/>
    <col min="13309" max="13309" width="6.42578125" style="262" customWidth="1"/>
    <col min="13310" max="13310" width="39.42578125" style="262"/>
    <col min="13311" max="13311" width="3.85546875" style="262" customWidth="1"/>
    <col min="13312" max="13312" width="4.5703125" style="262" customWidth="1"/>
    <col min="13313" max="13313" width="10.85546875" style="262" customWidth="1"/>
    <col min="13314" max="13314" width="9.140625" style="262" customWidth="1"/>
    <col min="13315" max="13315" width="17.140625" style="262" customWidth="1"/>
    <col min="13316" max="13316" width="37.28515625" style="262" customWidth="1"/>
    <col min="13317" max="13317" width="2.140625" style="262" customWidth="1"/>
    <col min="13318" max="13318" width="15.5703125" style="262" customWidth="1"/>
    <col min="13319" max="13319" width="4.42578125" style="262" customWidth="1"/>
    <col min="13320" max="13320" width="4.5703125" style="262" bestFit="1" customWidth="1"/>
    <col min="13321" max="13321" width="4.5703125" style="262" customWidth="1"/>
    <col min="13322" max="13322" width="5.140625" style="262" bestFit="1" customWidth="1"/>
    <col min="13323" max="13323" width="5.5703125" style="262" bestFit="1" customWidth="1"/>
    <col min="13324" max="13324" width="4.5703125" style="262" customWidth="1"/>
    <col min="13325" max="13325" width="4.140625" style="262" customWidth="1"/>
    <col min="13326" max="13326" width="3.85546875" style="262" customWidth="1"/>
    <col min="13327" max="13327" width="5.140625" style="262" bestFit="1" customWidth="1"/>
    <col min="13328" max="13328" width="7" style="262" customWidth="1"/>
    <col min="13329" max="13560" width="11.42578125" style="262" customWidth="1"/>
    <col min="13561" max="13561" width="5.42578125" style="262" customWidth="1"/>
    <col min="13562" max="13562" width="5" style="262" customWidth="1"/>
    <col min="13563" max="13563" width="10.5703125" style="262" bestFit="1" customWidth="1"/>
    <col min="13564" max="13564" width="10" style="262" bestFit="1" customWidth="1"/>
    <col min="13565" max="13565" width="6.42578125" style="262" customWidth="1"/>
    <col min="13566" max="13566" width="39.42578125" style="262"/>
    <col min="13567" max="13567" width="3.85546875" style="262" customWidth="1"/>
    <col min="13568" max="13568" width="4.5703125" style="262" customWidth="1"/>
    <col min="13569" max="13569" width="10.85546875" style="262" customWidth="1"/>
    <col min="13570" max="13570" width="9.140625" style="262" customWidth="1"/>
    <col min="13571" max="13571" width="17.140625" style="262" customWidth="1"/>
    <col min="13572" max="13572" width="37.28515625" style="262" customWidth="1"/>
    <col min="13573" max="13573" width="2.140625" style="262" customWidth="1"/>
    <col min="13574" max="13574" width="15.5703125" style="262" customWidth="1"/>
    <col min="13575" max="13575" width="4.42578125" style="262" customWidth="1"/>
    <col min="13576" max="13576" width="4.5703125" style="262" bestFit="1" customWidth="1"/>
    <col min="13577" max="13577" width="4.5703125" style="262" customWidth="1"/>
    <col min="13578" max="13578" width="5.140625" style="262" bestFit="1" customWidth="1"/>
    <col min="13579" max="13579" width="5.5703125" style="262" bestFit="1" customWidth="1"/>
    <col min="13580" max="13580" width="4.5703125" style="262" customWidth="1"/>
    <col min="13581" max="13581" width="4.140625" style="262" customWidth="1"/>
    <col min="13582" max="13582" width="3.85546875" style="262" customWidth="1"/>
    <col min="13583" max="13583" width="5.140625" style="262" bestFit="1" customWidth="1"/>
    <col min="13584" max="13584" width="7" style="262" customWidth="1"/>
    <col min="13585" max="13816" width="11.42578125" style="262" customWidth="1"/>
    <col min="13817" max="13817" width="5.42578125" style="262" customWidth="1"/>
    <col min="13818" max="13818" width="5" style="262" customWidth="1"/>
    <col min="13819" max="13819" width="10.5703125" style="262" bestFit="1" customWidth="1"/>
    <col min="13820" max="13820" width="10" style="262" bestFit="1" customWidth="1"/>
    <col min="13821" max="13821" width="6.42578125" style="262" customWidth="1"/>
    <col min="13822" max="13822" width="39.42578125" style="262"/>
    <col min="13823" max="13823" width="3.85546875" style="262" customWidth="1"/>
    <col min="13824" max="13824" width="4.5703125" style="262" customWidth="1"/>
    <col min="13825" max="13825" width="10.85546875" style="262" customWidth="1"/>
    <col min="13826" max="13826" width="9.140625" style="262" customWidth="1"/>
    <col min="13827" max="13827" width="17.140625" style="262" customWidth="1"/>
    <col min="13828" max="13828" width="37.28515625" style="262" customWidth="1"/>
    <col min="13829" max="13829" width="2.140625" style="262" customWidth="1"/>
    <col min="13830" max="13830" width="15.5703125" style="262" customWidth="1"/>
    <col min="13831" max="13831" width="4.42578125" style="262" customWidth="1"/>
    <col min="13832" max="13832" width="4.5703125" style="262" bestFit="1" customWidth="1"/>
    <col min="13833" max="13833" width="4.5703125" style="262" customWidth="1"/>
    <col min="13834" max="13834" width="5.140625" style="262" bestFit="1" customWidth="1"/>
    <col min="13835" max="13835" width="5.5703125" style="262" bestFit="1" customWidth="1"/>
    <col min="13836" max="13836" width="4.5703125" style="262" customWidth="1"/>
    <col min="13837" max="13837" width="4.140625" style="262" customWidth="1"/>
    <col min="13838" max="13838" width="3.85546875" style="262" customWidth="1"/>
    <col min="13839" max="13839" width="5.140625" style="262" bestFit="1" customWidth="1"/>
    <col min="13840" max="13840" width="7" style="262" customWidth="1"/>
    <col min="13841" max="14072" width="11.42578125" style="262" customWidth="1"/>
    <col min="14073" max="14073" width="5.42578125" style="262" customWidth="1"/>
    <col min="14074" max="14074" width="5" style="262" customWidth="1"/>
    <col min="14075" max="14075" width="10.5703125" style="262" bestFit="1" customWidth="1"/>
    <col min="14076" max="14076" width="10" style="262" bestFit="1" customWidth="1"/>
    <col min="14077" max="14077" width="6.42578125" style="262" customWidth="1"/>
    <col min="14078" max="14078" width="39.42578125" style="262"/>
    <col min="14079" max="14079" width="3.85546875" style="262" customWidth="1"/>
    <col min="14080" max="14080" width="4.5703125" style="262" customWidth="1"/>
    <col min="14081" max="14081" width="10.85546875" style="262" customWidth="1"/>
    <col min="14082" max="14082" width="9.140625" style="262" customWidth="1"/>
    <col min="14083" max="14083" width="17.140625" style="262" customWidth="1"/>
    <col min="14084" max="14084" width="37.28515625" style="262" customWidth="1"/>
    <col min="14085" max="14085" width="2.140625" style="262" customWidth="1"/>
    <col min="14086" max="14086" width="15.5703125" style="262" customWidth="1"/>
    <col min="14087" max="14087" width="4.42578125" style="262" customWidth="1"/>
    <col min="14088" max="14088" width="4.5703125" style="262" bestFit="1" customWidth="1"/>
    <col min="14089" max="14089" width="4.5703125" style="262" customWidth="1"/>
    <col min="14090" max="14090" width="5.140625" style="262" bestFit="1" customWidth="1"/>
    <col min="14091" max="14091" width="5.5703125" style="262" bestFit="1" customWidth="1"/>
    <col min="14092" max="14092" width="4.5703125" style="262" customWidth="1"/>
    <col min="14093" max="14093" width="4.140625" style="262" customWidth="1"/>
    <col min="14094" max="14094" width="3.85546875" style="262" customWidth="1"/>
    <col min="14095" max="14095" width="5.140625" style="262" bestFit="1" customWidth="1"/>
    <col min="14096" max="14096" width="7" style="262" customWidth="1"/>
    <col min="14097" max="14328" width="11.42578125" style="262" customWidth="1"/>
    <col min="14329" max="14329" width="5.42578125" style="262" customWidth="1"/>
    <col min="14330" max="14330" width="5" style="262" customWidth="1"/>
    <col min="14331" max="14331" width="10.5703125" style="262" bestFit="1" customWidth="1"/>
    <col min="14332" max="14332" width="10" style="262" bestFit="1" customWidth="1"/>
    <col min="14333" max="14333" width="6.42578125" style="262" customWidth="1"/>
    <col min="14334" max="14334" width="39.42578125" style="262"/>
    <col min="14335" max="14335" width="3.85546875" style="262" customWidth="1"/>
    <col min="14336" max="14336" width="4.5703125" style="262" customWidth="1"/>
    <col min="14337" max="14337" width="10.85546875" style="262" customWidth="1"/>
    <col min="14338" max="14338" width="9.140625" style="262" customWidth="1"/>
    <col min="14339" max="14339" width="17.140625" style="262" customWidth="1"/>
    <col min="14340" max="14340" width="37.28515625" style="262" customWidth="1"/>
    <col min="14341" max="14341" width="2.140625" style="262" customWidth="1"/>
    <col min="14342" max="14342" width="15.5703125" style="262" customWidth="1"/>
    <col min="14343" max="14343" width="4.42578125" style="262" customWidth="1"/>
    <col min="14344" max="14344" width="4.5703125" style="262" bestFit="1" customWidth="1"/>
    <col min="14345" max="14345" width="4.5703125" style="262" customWidth="1"/>
    <col min="14346" max="14346" width="5.140625" style="262" bestFit="1" customWidth="1"/>
    <col min="14347" max="14347" width="5.5703125" style="262" bestFit="1" customWidth="1"/>
    <col min="14348" max="14348" width="4.5703125" style="262" customWidth="1"/>
    <col min="14349" max="14349" width="4.140625" style="262" customWidth="1"/>
    <col min="14350" max="14350" width="3.85546875" style="262" customWidth="1"/>
    <col min="14351" max="14351" width="5.140625" style="262" bestFit="1" customWidth="1"/>
    <col min="14352" max="14352" width="7" style="262" customWidth="1"/>
    <col min="14353" max="14584" width="11.42578125" style="262" customWidth="1"/>
    <col min="14585" max="14585" width="5.42578125" style="262" customWidth="1"/>
    <col min="14586" max="14586" width="5" style="262" customWidth="1"/>
    <col min="14587" max="14587" width="10.5703125" style="262" bestFit="1" customWidth="1"/>
    <col min="14588" max="14588" width="10" style="262" bestFit="1" customWidth="1"/>
    <col min="14589" max="14589" width="6.42578125" style="262" customWidth="1"/>
    <col min="14590" max="14590" width="39.42578125" style="262"/>
    <col min="14591" max="14591" width="3.85546875" style="262" customWidth="1"/>
    <col min="14592" max="14592" width="4.5703125" style="262" customWidth="1"/>
    <col min="14593" max="14593" width="10.85546875" style="262" customWidth="1"/>
    <col min="14594" max="14594" width="9.140625" style="262" customWidth="1"/>
    <col min="14595" max="14595" width="17.140625" style="262" customWidth="1"/>
    <col min="14596" max="14596" width="37.28515625" style="262" customWidth="1"/>
    <col min="14597" max="14597" width="2.140625" style="262" customWidth="1"/>
    <col min="14598" max="14598" width="15.5703125" style="262" customWidth="1"/>
    <col min="14599" max="14599" width="4.42578125" style="262" customWidth="1"/>
    <col min="14600" max="14600" width="4.5703125" style="262" bestFit="1" customWidth="1"/>
    <col min="14601" max="14601" width="4.5703125" style="262" customWidth="1"/>
    <col min="14602" max="14602" width="5.140625" style="262" bestFit="1" customWidth="1"/>
    <col min="14603" max="14603" width="5.5703125" style="262" bestFit="1" customWidth="1"/>
    <col min="14604" max="14604" width="4.5703125" style="262" customWidth="1"/>
    <col min="14605" max="14605" width="4.140625" style="262" customWidth="1"/>
    <col min="14606" max="14606" width="3.85546875" style="262" customWidth="1"/>
    <col min="14607" max="14607" width="5.140625" style="262" bestFit="1" customWidth="1"/>
    <col min="14608" max="14608" width="7" style="262" customWidth="1"/>
    <col min="14609" max="14840" width="11.42578125" style="262" customWidth="1"/>
    <col min="14841" max="14841" width="5.42578125" style="262" customWidth="1"/>
    <col min="14842" max="14842" width="5" style="262" customWidth="1"/>
    <col min="14843" max="14843" width="10.5703125" style="262" bestFit="1" customWidth="1"/>
    <col min="14844" max="14844" width="10" style="262" bestFit="1" customWidth="1"/>
    <col min="14845" max="14845" width="6.42578125" style="262" customWidth="1"/>
    <col min="14846" max="14846" width="39.42578125" style="262"/>
    <col min="14847" max="14847" width="3.85546875" style="262" customWidth="1"/>
    <col min="14848" max="14848" width="4.5703125" style="262" customWidth="1"/>
    <col min="14849" max="14849" width="10.85546875" style="262" customWidth="1"/>
    <col min="14850" max="14850" width="9.140625" style="262" customWidth="1"/>
    <col min="14851" max="14851" width="17.140625" style="262" customWidth="1"/>
    <col min="14852" max="14852" width="37.28515625" style="262" customWidth="1"/>
    <col min="14853" max="14853" width="2.140625" style="262" customWidth="1"/>
    <col min="14854" max="14854" width="15.5703125" style="262" customWidth="1"/>
    <col min="14855" max="14855" width="4.42578125" style="262" customWidth="1"/>
    <col min="14856" max="14856" width="4.5703125" style="262" bestFit="1" customWidth="1"/>
    <col min="14857" max="14857" width="4.5703125" style="262" customWidth="1"/>
    <col min="14858" max="14858" width="5.140625" style="262" bestFit="1" customWidth="1"/>
    <col min="14859" max="14859" width="5.5703125" style="262" bestFit="1" customWidth="1"/>
    <col min="14860" max="14860" width="4.5703125" style="262" customWidth="1"/>
    <col min="14861" max="14861" width="4.140625" style="262" customWidth="1"/>
    <col min="14862" max="14862" width="3.85546875" style="262" customWidth="1"/>
    <col min="14863" max="14863" width="5.140625" style="262" bestFit="1" customWidth="1"/>
    <col min="14864" max="14864" width="7" style="262" customWidth="1"/>
    <col min="14865" max="15096" width="11.42578125" style="262" customWidth="1"/>
    <col min="15097" max="15097" width="5.42578125" style="262" customWidth="1"/>
    <col min="15098" max="15098" width="5" style="262" customWidth="1"/>
    <col min="15099" max="15099" width="10.5703125" style="262" bestFit="1" customWidth="1"/>
    <col min="15100" max="15100" width="10" style="262" bestFit="1" customWidth="1"/>
    <col min="15101" max="15101" width="6.42578125" style="262" customWidth="1"/>
    <col min="15102" max="15102" width="39.42578125" style="262"/>
    <col min="15103" max="15103" width="3.85546875" style="262" customWidth="1"/>
    <col min="15104" max="15104" width="4.5703125" style="262" customWidth="1"/>
    <col min="15105" max="15105" width="10.85546875" style="262" customWidth="1"/>
    <col min="15106" max="15106" width="9.140625" style="262" customWidth="1"/>
    <col min="15107" max="15107" width="17.140625" style="262" customWidth="1"/>
    <col min="15108" max="15108" width="37.28515625" style="262" customWidth="1"/>
    <col min="15109" max="15109" width="2.140625" style="262" customWidth="1"/>
    <col min="15110" max="15110" width="15.5703125" style="262" customWidth="1"/>
    <col min="15111" max="15111" width="4.42578125" style="262" customWidth="1"/>
    <col min="15112" max="15112" width="4.5703125" style="262" bestFit="1" customWidth="1"/>
    <col min="15113" max="15113" width="4.5703125" style="262" customWidth="1"/>
    <col min="15114" max="15114" width="5.140625" style="262" bestFit="1" customWidth="1"/>
    <col min="15115" max="15115" width="5.5703125" style="262" bestFit="1" customWidth="1"/>
    <col min="15116" max="15116" width="4.5703125" style="262" customWidth="1"/>
    <col min="15117" max="15117" width="4.140625" style="262" customWidth="1"/>
    <col min="15118" max="15118" width="3.85546875" style="262" customWidth="1"/>
    <col min="15119" max="15119" width="5.140625" style="262" bestFit="1" customWidth="1"/>
    <col min="15120" max="15120" width="7" style="262" customWidth="1"/>
    <col min="15121" max="15352" width="11.42578125" style="262" customWidth="1"/>
    <col min="15353" max="15353" width="5.42578125" style="262" customWidth="1"/>
    <col min="15354" max="15354" width="5" style="262" customWidth="1"/>
    <col min="15355" max="15355" width="10.5703125" style="262" bestFit="1" customWidth="1"/>
    <col min="15356" max="15356" width="10" style="262" bestFit="1" customWidth="1"/>
    <col min="15357" max="15357" width="6.42578125" style="262" customWidth="1"/>
    <col min="15358" max="15358" width="39.42578125" style="262"/>
    <col min="15359" max="15359" width="3.85546875" style="262" customWidth="1"/>
    <col min="15360" max="15360" width="4.5703125" style="262" customWidth="1"/>
    <col min="15361" max="15361" width="10.85546875" style="262" customWidth="1"/>
    <col min="15362" max="15362" width="9.140625" style="262" customWidth="1"/>
    <col min="15363" max="15363" width="17.140625" style="262" customWidth="1"/>
    <col min="15364" max="15364" width="37.28515625" style="262" customWidth="1"/>
    <col min="15365" max="15365" width="2.140625" style="262" customWidth="1"/>
    <col min="15366" max="15366" width="15.5703125" style="262" customWidth="1"/>
    <col min="15367" max="15367" width="4.42578125" style="262" customWidth="1"/>
    <col min="15368" max="15368" width="4.5703125" style="262" bestFit="1" customWidth="1"/>
    <col min="15369" max="15369" width="4.5703125" style="262" customWidth="1"/>
    <col min="15370" max="15370" width="5.140625" style="262" bestFit="1" customWidth="1"/>
    <col min="15371" max="15371" width="5.5703125" style="262" bestFit="1" customWidth="1"/>
    <col min="15372" max="15372" width="4.5703125" style="262" customWidth="1"/>
    <col min="15373" max="15373" width="4.140625" style="262" customWidth="1"/>
    <col min="15374" max="15374" width="3.85546875" style="262" customWidth="1"/>
    <col min="15375" max="15375" width="5.140625" style="262" bestFit="1" customWidth="1"/>
    <col min="15376" max="15376" width="7" style="262" customWidth="1"/>
    <col min="15377" max="15608" width="11.42578125" style="262" customWidth="1"/>
    <col min="15609" max="15609" width="5.42578125" style="262" customWidth="1"/>
    <col min="15610" max="15610" width="5" style="262" customWidth="1"/>
    <col min="15611" max="15611" width="10.5703125" style="262" bestFit="1" customWidth="1"/>
    <col min="15612" max="15612" width="10" style="262" bestFit="1" customWidth="1"/>
    <col min="15613" max="15613" width="6.42578125" style="262" customWidth="1"/>
    <col min="15614" max="15614" width="39.42578125" style="262"/>
    <col min="15615" max="15615" width="3.85546875" style="262" customWidth="1"/>
    <col min="15616" max="15616" width="4.5703125" style="262" customWidth="1"/>
    <col min="15617" max="15617" width="10.85546875" style="262" customWidth="1"/>
    <col min="15618" max="15618" width="9.140625" style="262" customWidth="1"/>
    <col min="15619" max="15619" width="17.140625" style="262" customWidth="1"/>
    <col min="15620" max="15620" width="37.28515625" style="262" customWidth="1"/>
    <col min="15621" max="15621" width="2.140625" style="262" customWidth="1"/>
    <col min="15622" max="15622" width="15.5703125" style="262" customWidth="1"/>
    <col min="15623" max="15623" width="4.42578125" style="262" customWidth="1"/>
    <col min="15624" max="15624" width="4.5703125" style="262" bestFit="1" customWidth="1"/>
    <col min="15625" max="15625" width="4.5703125" style="262" customWidth="1"/>
    <col min="15626" max="15626" width="5.140625" style="262" bestFit="1" customWidth="1"/>
    <col min="15627" max="15627" width="5.5703125" style="262" bestFit="1" customWidth="1"/>
    <col min="15628" max="15628" width="4.5703125" style="262" customWidth="1"/>
    <col min="15629" max="15629" width="4.140625" style="262" customWidth="1"/>
    <col min="15630" max="15630" width="3.85546875" style="262" customWidth="1"/>
    <col min="15631" max="15631" width="5.140625" style="262" bestFit="1" customWidth="1"/>
    <col min="15632" max="15632" width="7" style="262" customWidth="1"/>
    <col min="15633" max="15864" width="11.42578125" style="262" customWidth="1"/>
    <col min="15865" max="15865" width="5.42578125" style="262" customWidth="1"/>
    <col min="15866" max="15866" width="5" style="262" customWidth="1"/>
    <col min="15867" max="15867" width="10.5703125" style="262" bestFit="1" customWidth="1"/>
    <col min="15868" max="15868" width="10" style="262" bestFit="1" customWidth="1"/>
    <col min="15869" max="15869" width="6.42578125" style="262" customWidth="1"/>
    <col min="15870" max="15870" width="39.42578125" style="262"/>
    <col min="15871" max="15871" width="3.85546875" style="262" customWidth="1"/>
    <col min="15872" max="15872" width="4.5703125" style="262" customWidth="1"/>
    <col min="15873" max="15873" width="10.85546875" style="262" customWidth="1"/>
    <col min="15874" max="15874" width="9.140625" style="262" customWidth="1"/>
    <col min="15875" max="15875" width="17.140625" style="262" customWidth="1"/>
    <col min="15876" max="15876" width="37.28515625" style="262" customWidth="1"/>
    <col min="15877" max="15877" width="2.140625" style="262" customWidth="1"/>
    <col min="15878" max="15878" width="15.5703125" style="262" customWidth="1"/>
    <col min="15879" max="15879" width="4.42578125" style="262" customWidth="1"/>
    <col min="15880" max="15880" width="4.5703125" style="262" bestFit="1" customWidth="1"/>
    <col min="15881" max="15881" width="4.5703125" style="262" customWidth="1"/>
    <col min="15882" max="15882" width="5.140625" style="262" bestFit="1" customWidth="1"/>
    <col min="15883" max="15883" width="5.5703125" style="262" bestFit="1" customWidth="1"/>
    <col min="15884" max="15884" width="4.5703125" style="262" customWidth="1"/>
    <col min="15885" max="15885" width="4.140625" style="262" customWidth="1"/>
    <col min="15886" max="15886" width="3.85546875" style="262" customWidth="1"/>
    <col min="15887" max="15887" width="5.140625" style="262" bestFit="1" customWidth="1"/>
    <col min="15888" max="15888" width="7" style="262" customWidth="1"/>
    <col min="15889" max="16120" width="11.42578125" style="262" customWidth="1"/>
    <col min="16121" max="16121" width="5.42578125" style="262" customWidth="1"/>
    <col min="16122" max="16122" width="5" style="262" customWidth="1"/>
    <col min="16123" max="16123" width="10.5703125" style="262" bestFit="1" customWidth="1"/>
    <col min="16124" max="16124" width="10" style="262" bestFit="1" customWidth="1"/>
    <col min="16125" max="16125" width="6.42578125" style="262" customWidth="1"/>
    <col min="16126" max="16126" width="39.42578125" style="262"/>
    <col min="16127" max="16127" width="3.85546875" style="262" customWidth="1"/>
    <col min="16128" max="16128" width="4.5703125" style="262" customWidth="1"/>
    <col min="16129" max="16129" width="10.85546875" style="262" customWidth="1"/>
    <col min="16130" max="16130" width="9.140625" style="262" customWidth="1"/>
    <col min="16131" max="16131" width="17.140625" style="262" customWidth="1"/>
    <col min="16132" max="16132" width="37.28515625" style="262" customWidth="1"/>
    <col min="16133" max="16133" width="2.140625" style="262" customWidth="1"/>
    <col min="16134" max="16134" width="15.5703125" style="262" customWidth="1"/>
    <col min="16135" max="16135" width="4.42578125" style="262" customWidth="1"/>
    <col min="16136" max="16136" width="4.5703125" style="262" bestFit="1" customWidth="1"/>
    <col min="16137" max="16137" width="4.5703125" style="262" customWidth="1"/>
    <col min="16138" max="16138" width="5.140625" style="262" bestFit="1" customWidth="1"/>
    <col min="16139" max="16139" width="5.5703125" style="262" bestFit="1" customWidth="1"/>
    <col min="16140" max="16140" width="4.5703125" style="262" customWidth="1"/>
    <col min="16141" max="16141" width="4.140625" style="262" customWidth="1"/>
    <col min="16142" max="16142" width="3.85546875" style="262" customWidth="1"/>
    <col min="16143" max="16143" width="5.140625" style="262" bestFit="1" customWidth="1"/>
    <col min="16144" max="16144" width="7" style="262" customWidth="1"/>
    <col min="16145" max="16376" width="11.42578125" style="262" customWidth="1"/>
    <col min="16377" max="16377" width="5.42578125" style="262" customWidth="1"/>
    <col min="16378" max="16378" width="5" style="262" customWidth="1"/>
    <col min="16379" max="16379" width="10.5703125" style="262" bestFit="1" customWidth="1"/>
    <col min="16380" max="16380" width="10" style="262" bestFit="1" customWidth="1"/>
    <col min="16381" max="16381" width="6.42578125" style="262" customWidth="1"/>
    <col min="16382" max="16384" width="39.42578125" style="262"/>
  </cols>
  <sheetData>
    <row r="1" spans="1:16" s="259" customFormat="1" ht="15.6" customHeight="1" thickBot="1">
      <c r="A1" s="808" t="s">
        <v>150</v>
      </c>
      <c r="B1" s="809"/>
      <c r="C1" s="810"/>
      <c r="D1" s="811"/>
      <c r="E1" s="809"/>
      <c r="F1" s="812" t="s">
        <v>151</v>
      </c>
      <c r="G1" s="813" t="s">
        <v>116</v>
      </c>
      <c r="H1" s="814"/>
      <c r="I1" s="815"/>
      <c r="J1" s="813" t="s">
        <v>170</v>
      </c>
      <c r="K1" s="814"/>
      <c r="L1" s="814"/>
      <c r="M1" s="814"/>
      <c r="N1" s="814"/>
      <c r="O1" s="814"/>
      <c r="P1" s="816" t="s">
        <v>20</v>
      </c>
    </row>
    <row r="2" spans="1:16" s="259" customFormat="1" ht="29.1" customHeight="1" thickBot="1">
      <c r="A2" s="817" t="s">
        <v>218</v>
      </c>
      <c r="B2" s="818"/>
      <c r="C2" s="819"/>
      <c r="D2" s="820"/>
      <c r="E2" s="818"/>
      <c r="F2" s="821"/>
      <c r="G2" s="822" t="s">
        <v>219</v>
      </c>
      <c r="H2" s="823"/>
      <c r="I2" s="824"/>
      <c r="J2" s="723">
        <f>LOOKUP(P2,Period!A3:A55,Period!C3:C55)</f>
        <v>45654</v>
      </c>
      <c r="K2" s="724"/>
      <c r="L2" s="724"/>
      <c r="M2" s="724"/>
      <c r="N2" s="724"/>
      <c r="O2" s="724"/>
      <c r="P2" s="825">
        <v>1</v>
      </c>
    </row>
    <row r="3" spans="1:16" s="259" customFormat="1" ht="16.5" customHeight="1" thickBot="1">
      <c r="A3" s="260"/>
      <c r="B3" s="260"/>
      <c r="C3" s="260"/>
      <c r="D3" s="260"/>
      <c r="E3" s="260"/>
      <c r="F3" s="812" t="s">
        <v>174</v>
      </c>
      <c r="G3" s="813" t="s">
        <v>207</v>
      </c>
      <c r="H3" s="814"/>
      <c r="I3" s="815"/>
      <c r="J3" s="255"/>
      <c r="K3" s="725"/>
      <c r="L3" s="725"/>
      <c r="M3" s="255"/>
      <c r="N3" s="255"/>
      <c r="O3" s="255"/>
      <c r="P3" s="261"/>
    </row>
    <row r="4" spans="1:16" s="259" customFormat="1" ht="31.5" customHeight="1" thickBot="1">
      <c r="A4" s="260"/>
      <c r="B4" s="260"/>
      <c r="C4" s="260"/>
      <c r="D4" s="260"/>
      <c r="E4" s="260"/>
      <c r="F4" s="827"/>
      <c r="G4" s="817" t="s">
        <v>211</v>
      </c>
      <c r="H4" s="818"/>
      <c r="I4" s="826"/>
      <c r="J4" s="255"/>
      <c r="K4" s="255"/>
      <c r="L4" s="255"/>
      <c r="M4" s="255"/>
      <c r="N4" s="255"/>
      <c r="O4" s="255"/>
      <c r="P4" s="261"/>
    </row>
    <row r="5" spans="1:16" ht="13.5" customHeight="1" thickBot="1">
      <c r="F5" s="263"/>
      <c r="G5" s="264"/>
      <c r="H5" s="265"/>
      <c r="I5" s="266"/>
      <c r="J5" s="267"/>
      <c r="K5" s="284" t="s">
        <v>111</v>
      </c>
      <c r="L5" s="284">
        <v>80040</v>
      </c>
      <c r="M5" s="284">
        <v>80040</v>
      </c>
      <c r="N5" s="284">
        <v>80040</v>
      </c>
      <c r="O5" s="284">
        <v>80030</v>
      </c>
    </row>
    <row r="6" spans="1:16" ht="11.25" customHeight="1" thickBot="1">
      <c r="A6" s="711" t="s">
        <v>117</v>
      </c>
      <c r="B6" s="711" t="s">
        <v>46</v>
      </c>
      <c r="C6" s="368"/>
      <c r="D6" s="368"/>
      <c r="E6" s="714" t="s">
        <v>118</v>
      </c>
      <c r="F6" s="717"/>
      <c r="G6" s="717"/>
      <c r="H6" s="717"/>
      <c r="I6" s="717"/>
      <c r="J6" s="718"/>
      <c r="K6" s="721" t="s">
        <v>190</v>
      </c>
      <c r="L6" s="722"/>
      <c r="M6" s="722"/>
      <c r="N6" s="722"/>
      <c r="O6" s="722"/>
      <c r="P6" s="793" t="s">
        <v>119</v>
      </c>
    </row>
    <row r="7" spans="1:16" ht="11.25" customHeight="1">
      <c r="A7" s="712"/>
      <c r="B7" s="712"/>
      <c r="C7" s="366"/>
      <c r="D7" s="366"/>
      <c r="E7" s="715"/>
      <c r="F7" s="717"/>
      <c r="G7" s="717"/>
      <c r="H7" s="717"/>
      <c r="I7" s="717"/>
      <c r="J7" s="718"/>
      <c r="K7" s="353" t="s">
        <v>40</v>
      </c>
      <c r="L7" s="354" t="s">
        <v>40</v>
      </c>
      <c r="M7" s="354" t="s">
        <v>40</v>
      </c>
      <c r="N7" s="363" t="s">
        <v>113</v>
      </c>
      <c r="O7" s="363" t="s">
        <v>113</v>
      </c>
      <c r="P7" s="794"/>
    </row>
    <row r="8" spans="1:16" ht="22.5" customHeight="1">
      <c r="A8" s="712"/>
      <c r="B8" s="712"/>
      <c r="C8" s="366"/>
      <c r="D8" s="366"/>
      <c r="E8" s="715"/>
      <c r="F8" s="717"/>
      <c r="G8" s="717"/>
      <c r="H8" s="717"/>
      <c r="I8" s="717"/>
      <c r="J8" s="718"/>
      <c r="K8" s="796" t="s">
        <v>138</v>
      </c>
      <c r="L8" s="726" t="s">
        <v>192</v>
      </c>
      <c r="M8" s="726" t="s">
        <v>191</v>
      </c>
      <c r="N8" s="799" t="s">
        <v>112</v>
      </c>
      <c r="O8" s="802" t="s">
        <v>212</v>
      </c>
      <c r="P8" s="794"/>
    </row>
    <row r="9" spans="1:16" ht="3.6" customHeight="1">
      <c r="A9" s="712"/>
      <c r="B9" s="712"/>
      <c r="C9" s="366"/>
      <c r="D9" s="366"/>
      <c r="E9" s="715"/>
      <c r="F9" s="717"/>
      <c r="G9" s="717"/>
      <c r="H9" s="717"/>
      <c r="I9" s="717"/>
      <c r="J9" s="718"/>
      <c r="K9" s="797"/>
      <c r="L9" s="727"/>
      <c r="M9" s="727"/>
      <c r="N9" s="800"/>
      <c r="O9" s="803"/>
      <c r="P9" s="794"/>
    </row>
    <row r="10" spans="1:16" ht="12.75" hidden="1" customHeight="1">
      <c r="A10" s="712"/>
      <c r="B10" s="712"/>
      <c r="C10" s="366"/>
      <c r="D10" s="366"/>
      <c r="E10" s="715"/>
      <c r="F10" s="717"/>
      <c r="G10" s="717"/>
      <c r="H10" s="717"/>
      <c r="I10" s="717"/>
      <c r="J10" s="718"/>
      <c r="K10" s="797"/>
      <c r="L10" s="727"/>
      <c r="M10" s="727"/>
      <c r="N10" s="800"/>
      <c r="O10" s="803"/>
      <c r="P10" s="794"/>
    </row>
    <row r="11" spans="1:16" ht="29.45" customHeight="1" thickBot="1">
      <c r="A11" s="713"/>
      <c r="B11" s="713"/>
      <c r="C11" s="366"/>
      <c r="D11" s="366"/>
      <c r="E11" s="716"/>
      <c r="F11" s="719"/>
      <c r="G11" s="719"/>
      <c r="H11" s="719"/>
      <c r="I11" s="719"/>
      <c r="J11" s="720"/>
      <c r="K11" s="798"/>
      <c r="L11" s="728"/>
      <c r="M11" s="728"/>
      <c r="N11" s="801"/>
      <c r="O11" s="804"/>
      <c r="P11" s="795"/>
    </row>
    <row r="12" spans="1:16" ht="18" customHeight="1">
      <c r="A12" s="729" t="s">
        <v>67</v>
      </c>
      <c r="B12" s="731">
        <f>J2-6</f>
        <v>45648</v>
      </c>
      <c r="C12" s="734" t="str">
        <f>IFERROR(VLOOKUP($B12,Period!$N$4:$P$15,2,FALSE),"")</f>
        <v/>
      </c>
      <c r="D12" s="750">
        <f>IF(G16="férié",0,E16)*IF(G16="vacance",0,1)*IF(G16="vacance sans solde",0,1)*IF(G16="congés spéciaux",0,1)*IF(G16="congé maladie",0,1)*IF(G16="Travel: Journée consacrée au transport",0,1)</f>
        <v>0</v>
      </c>
      <c r="E12" s="834"/>
      <c r="F12" s="356" t="s">
        <v>120</v>
      </c>
      <c r="G12" s="735"/>
      <c r="H12" s="736"/>
      <c r="I12" s="736"/>
      <c r="J12" s="737"/>
      <c r="K12" s="828"/>
      <c r="L12" s="829"/>
      <c r="M12" s="829"/>
      <c r="N12" s="829"/>
      <c r="O12" s="829"/>
      <c r="P12" s="708">
        <f>E16</f>
        <v>0</v>
      </c>
    </row>
    <row r="13" spans="1:16" ht="18" customHeight="1">
      <c r="A13" s="729"/>
      <c r="B13" s="732"/>
      <c r="C13" s="734"/>
      <c r="D13" s="750"/>
      <c r="E13" s="835"/>
      <c r="F13" s="377" t="s">
        <v>121</v>
      </c>
      <c r="G13" s="749"/>
      <c r="H13" s="739"/>
      <c r="I13" s="739"/>
      <c r="J13" s="740"/>
      <c r="K13" s="830"/>
      <c r="L13" s="831"/>
      <c r="M13" s="831"/>
      <c r="N13" s="831"/>
      <c r="O13" s="831"/>
      <c r="P13" s="709"/>
    </row>
    <row r="14" spans="1:16" ht="18" customHeight="1">
      <c r="A14" s="729"/>
      <c r="B14" s="732"/>
      <c r="C14" s="734"/>
      <c r="D14" s="750"/>
      <c r="E14" s="835"/>
      <c r="F14" s="357" t="s">
        <v>114</v>
      </c>
      <c r="G14" s="749"/>
      <c r="H14" s="739"/>
      <c r="I14" s="739"/>
      <c r="J14" s="740"/>
      <c r="K14" s="830"/>
      <c r="L14" s="831"/>
      <c r="M14" s="831"/>
      <c r="N14" s="831"/>
      <c r="O14" s="831"/>
      <c r="P14" s="709"/>
    </row>
    <row r="15" spans="1:16" ht="18" customHeight="1" thickBot="1">
      <c r="A15" s="730"/>
      <c r="B15" s="732"/>
      <c r="C15" s="734"/>
      <c r="D15" s="750"/>
      <c r="E15" s="836"/>
      <c r="F15" s="358" t="s">
        <v>196</v>
      </c>
      <c r="G15" s="742"/>
      <c r="H15" s="742"/>
      <c r="I15" s="742"/>
      <c r="J15" s="743"/>
      <c r="K15" s="830"/>
      <c r="L15" s="831"/>
      <c r="M15" s="831"/>
      <c r="N15" s="831"/>
      <c r="O15" s="831"/>
      <c r="P15" s="709"/>
    </row>
    <row r="16" spans="1:16" ht="18" customHeight="1" thickBot="1">
      <c r="A16" s="729"/>
      <c r="B16" s="733"/>
      <c r="C16" s="734"/>
      <c r="D16" s="750"/>
      <c r="E16" s="369">
        <f>(E15-E14)+(E13-E12)</f>
        <v>0</v>
      </c>
      <c r="F16" s="355" t="s">
        <v>198</v>
      </c>
      <c r="G16" s="744"/>
      <c r="H16" s="744"/>
      <c r="I16" s="744"/>
      <c r="J16" s="745"/>
      <c r="K16" s="832"/>
      <c r="L16" s="833"/>
      <c r="M16" s="833"/>
      <c r="N16" s="833"/>
      <c r="O16" s="833"/>
      <c r="P16" s="710"/>
    </row>
    <row r="17" spans="1:16" ht="18" customHeight="1">
      <c r="A17" s="729" t="s">
        <v>56</v>
      </c>
      <c r="B17" s="731">
        <f>B12+1</f>
        <v>45649</v>
      </c>
      <c r="C17" s="734" t="str">
        <f>IFERROR(VLOOKUP($B17,Period!$N$4:$P$15,2,FALSE),"")</f>
        <v/>
      </c>
      <c r="D17" s="750">
        <f>IF(G21="férié",0,E21)*IF(G21="vacance",0,1)*IF(G21="vacance sans solde",0,1)*IF(G21="congés spéciaux",0,1)*IF(G21="congé maladie",0,1)*IF(G21="Travel: Journée consacrée au transport",0,1)</f>
        <v>0</v>
      </c>
      <c r="E17" s="834"/>
      <c r="F17" s="356" t="s">
        <v>120</v>
      </c>
      <c r="G17" s="746"/>
      <c r="H17" s="747"/>
      <c r="I17" s="747"/>
      <c r="J17" s="748"/>
      <c r="K17" s="828"/>
      <c r="L17" s="829"/>
      <c r="M17" s="829"/>
      <c r="N17" s="829"/>
      <c r="O17" s="829"/>
      <c r="P17" s="708">
        <f>E21+P12</f>
        <v>0</v>
      </c>
    </row>
    <row r="18" spans="1:16" ht="18" customHeight="1">
      <c r="A18" s="729"/>
      <c r="B18" s="732"/>
      <c r="C18" s="734"/>
      <c r="D18" s="750"/>
      <c r="E18" s="835"/>
      <c r="F18" s="357" t="s">
        <v>121</v>
      </c>
      <c r="G18" s="738"/>
      <c r="H18" s="739"/>
      <c r="I18" s="739"/>
      <c r="J18" s="740"/>
      <c r="K18" s="830"/>
      <c r="L18" s="831"/>
      <c r="M18" s="831"/>
      <c r="N18" s="831"/>
      <c r="O18" s="831"/>
      <c r="P18" s="709"/>
    </row>
    <row r="19" spans="1:16" ht="18" customHeight="1">
      <c r="A19" s="729"/>
      <c r="B19" s="732"/>
      <c r="C19" s="734"/>
      <c r="D19" s="750"/>
      <c r="E19" s="835"/>
      <c r="F19" s="357" t="s">
        <v>114</v>
      </c>
      <c r="G19" s="738"/>
      <c r="H19" s="739"/>
      <c r="I19" s="739"/>
      <c r="J19" s="740"/>
      <c r="K19" s="830"/>
      <c r="L19" s="831"/>
      <c r="M19" s="831"/>
      <c r="N19" s="831"/>
      <c r="O19" s="831"/>
      <c r="P19" s="709"/>
    </row>
    <row r="20" spans="1:16" ht="18" customHeight="1" thickBot="1">
      <c r="A20" s="730"/>
      <c r="B20" s="732"/>
      <c r="C20" s="734"/>
      <c r="D20" s="750"/>
      <c r="E20" s="836"/>
      <c r="F20" s="358" t="s">
        <v>196</v>
      </c>
      <c r="G20" s="741"/>
      <c r="H20" s="742"/>
      <c r="I20" s="742"/>
      <c r="J20" s="743"/>
      <c r="K20" s="830"/>
      <c r="L20" s="831"/>
      <c r="M20" s="831"/>
      <c r="N20" s="831"/>
      <c r="O20" s="831"/>
      <c r="P20" s="709"/>
    </row>
    <row r="21" spans="1:16" ht="18" customHeight="1" thickBot="1">
      <c r="A21" s="729"/>
      <c r="B21" s="733"/>
      <c r="C21" s="734"/>
      <c r="D21" s="750"/>
      <c r="E21" s="369">
        <f>(E20-E19)+(E18-E17)</f>
        <v>0</v>
      </c>
      <c r="F21" s="355" t="s">
        <v>193</v>
      </c>
      <c r="G21" s="744"/>
      <c r="H21" s="744"/>
      <c r="I21" s="744"/>
      <c r="J21" s="745"/>
      <c r="K21" s="832"/>
      <c r="L21" s="833"/>
      <c r="M21" s="833"/>
      <c r="N21" s="833"/>
      <c r="O21" s="833"/>
      <c r="P21" s="710"/>
    </row>
    <row r="22" spans="1:16" ht="18" customHeight="1">
      <c r="A22" s="730" t="s">
        <v>57</v>
      </c>
      <c r="B22" s="731">
        <f>B17+1</f>
        <v>45650</v>
      </c>
      <c r="C22" s="734" t="str">
        <f>IFERROR(VLOOKUP($B22,Period!$N$4:$P$15,2,FALSE),"")</f>
        <v/>
      </c>
      <c r="D22" s="750">
        <f>IF(G26="férié",0,E26)*IF(G26="vacance",0,1)*IF(G26="vacance sans solde",0,1)*IF(G26="congés spéciaux",0,1)*IF(G26="congé maladie",0,1)*IF(G26="Travel: Journée consacrée au transport",0,1)</f>
        <v>0</v>
      </c>
      <c r="E22" s="834"/>
      <c r="F22" s="356" t="s">
        <v>120</v>
      </c>
      <c r="G22" s="746"/>
      <c r="H22" s="747"/>
      <c r="I22" s="747"/>
      <c r="J22" s="748"/>
      <c r="K22" s="828"/>
      <c r="L22" s="829"/>
      <c r="M22" s="829"/>
      <c r="N22" s="829"/>
      <c r="O22" s="829"/>
      <c r="P22" s="708">
        <f>E26+P17</f>
        <v>0</v>
      </c>
    </row>
    <row r="23" spans="1:16" ht="18" customHeight="1">
      <c r="A23" s="751"/>
      <c r="B23" s="732"/>
      <c r="C23" s="734"/>
      <c r="D23" s="750"/>
      <c r="E23" s="835"/>
      <c r="F23" s="357" t="s">
        <v>121</v>
      </c>
      <c r="G23" s="738"/>
      <c r="H23" s="739"/>
      <c r="I23" s="739"/>
      <c r="J23" s="740"/>
      <c r="K23" s="830"/>
      <c r="L23" s="831"/>
      <c r="M23" s="831"/>
      <c r="N23" s="831"/>
      <c r="O23" s="831"/>
      <c r="P23" s="709"/>
    </row>
    <row r="24" spans="1:16" ht="18" customHeight="1">
      <c r="A24" s="751"/>
      <c r="B24" s="732"/>
      <c r="C24" s="734"/>
      <c r="D24" s="750"/>
      <c r="E24" s="835"/>
      <c r="F24" s="357" t="s">
        <v>114</v>
      </c>
      <c r="G24" s="738"/>
      <c r="H24" s="739"/>
      <c r="I24" s="739"/>
      <c r="J24" s="740"/>
      <c r="K24" s="830"/>
      <c r="L24" s="831"/>
      <c r="M24" s="831"/>
      <c r="N24" s="831"/>
      <c r="O24" s="831"/>
      <c r="P24" s="709"/>
    </row>
    <row r="25" spans="1:16" ht="18" customHeight="1" thickBot="1">
      <c r="A25" s="751"/>
      <c r="B25" s="732"/>
      <c r="C25" s="734"/>
      <c r="D25" s="750"/>
      <c r="E25" s="836"/>
      <c r="F25" s="358" t="s">
        <v>196</v>
      </c>
      <c r="G25" s="742"/>
      <c r="H25" s="742"/>
      <c r="I25" s="742"/>
      <c r="J25" s="743"/>
      <c r="K25" s="830"/>
      <c r="L25" s="831"/>
      <c r="M25" s="831"/>
      <c r="N25" s="831"/>
      <c r="O25" s="831"/>
      <c r="P25" s="709"/>
    </row>
    <row r="26" spans="1:16" ht="18" customHeight="1" thickBot="1">
      <c r="A26" s="752"/>
      <c r="B26" s="733"/>
      <c r="C26" s="734"/>
      <c r="D26" s="750"/>
      <c r="E26" s="369">
        <f>(E25-E24)+(E23-E22)</f>
        <v>0</v>
      </c>
      <c r="F26" s="355" t="s">
        <v>193</v>
      </c>
      <c r="G26" s="744"/>
      <c r="H26" s="744"/>
      <c r="I26" s="744"/>
      <c r="J26" s="745"/>
      <c r="K26" s="832"/>
      <c r="L26" s="833"/>
      <c r="M26" s="833"/>
      <c r="N26" s="833"/>
      <c r="O26" s="833"/>
      <c r="P26" s="710"/>
    </row>
    <row r="27" spans="1:16" ht="18" customHeight="1">
      <c r="A27" s="730" t="s">
        <v>58</v>
      </c>
      <c r="B27" s="731">
        <f>B22+1</f>
        <v>45651</v>
      </c>
      <c r="C27" s="734" t="str">
        <f>IFERROR(VLOOKUP($B27,Period!$N$4:$P$15,2,FALSE),"")</f>
        <v/>
      </c>
      <c r="D27" s="750">
        <f>IF(G31="férié",0,E31)*IF(G31="vacance",0,1)*IF(G31="vacance sans solde",0,1)*IF(G31="congés spéciaux",0,1)*IF(G31="congé maladie",0,1)*IF(G31="Travel: Journée consacrée au transport",0,1)</f>
        <v>0</v>
      </c>
      <c r="E27" s="834"/>
      <c r="F27" s="356" t="s">
        <v>120</v>
      </c>
      <c r="G27" s="746"/>
      <c r="H27" s="747"/>
      <c r="I27" s="747"/>
      <c r="J27" s="748"/>
      <c r="K27" s="828"/>
      <c r="L27" s="829"/>
      <c r="M27" s="829"/>
      <c r="N27" s="829"/>
      <c r="O27" s="829"/>
      <c r="P27" s="708">
        <f>E31+P22</f>
        <v>0</v>
      </c>
    </row>
    <row r="28" spans="1:16" ht="18" customHeight="1">
      <c r="A28" s="751"/>
      <c r="B28" s="732"/>
      <c r="C28" s="734"/>
      <c r="D28" s="750"/>
      <c r="E28" s="835"/>
      <c r="F28" s="357" t="s">
        <v>121</v>
      </c>
      <c r="G28" s="738"/>
      <c r="H28" s="739"/>
      <c r="I28" s="739"/>
      <c r="J28" s="740"/>
      <c r="K28" s="830"/>
      <c r="L28" s="831"/>
      <c r="M28" s="831"/>
      <c r="N28" s="831"/>
      <c r="O28" s="831"/>
      <c r="P28" s="709"/>
    </row>
    <row r="29" spans="1:16" ht="18" customHeight="1">
      <c r="A29" s="751"/>
      <c r="B29" s="732"/>
      <c r="C29" s="734"/>
      <c r="D29" s="750"/>
      <c r="E29" s="835"/>
      <c r="F29" s="357" t="s">
        <v>114</v>
      </c>
      <c r="G29" s="738"/>
      <c r="H29" s="739"/>
      <c r="I29" s="739"/>
      <c r="J29" s="740"/>
      <c r="K29" s="830"/>
      <c r="L29" s="831"/>
      <c r="M29" s="831"/>
      <c r="N29" s="831"/>
      <c r="O29" s="831"/>
      <c r="P29" s="709"/>
    </row>
    <row r="30" spans="1:16" ht="18" customHeight="1" thickBot="1">
      <c r="A30" s="751"/>
      <c r="B30" s="732"/>
      <c r="C30" s="734"/>
      <c r="D30" s="750"/>
      <c r="E30" s="836"/>
      <c r="F30" s="358" t="s">
        <v>196</v>
      </c>
      <c r="G30" s="738"/>
      <c r="H30" s="739"/>
      <c r="I30" s="739"/>
      <c r="J30" s="740"/>
      <c r="K30" s="830"/>
      <c r="L30" s="831"/>
      <c r="M30" s="831"/>
      <c r="N30" s="831"/>
      <c r="O30" s="831"/>
      <c r="P30" s="709"/>
    </row>
    <row r="31" spans="1:16" ht="18" customHeight="1" thickBot="1">
      <c r="A31" s="752"/>
      <c r="B31" s="733"/>
      <c r="C31" s="734"/>
      <c r="D31" s="750"/>
      <c r="E31" s="369">
        <f>(E30-E29)+(E28-E27)</f>
        <v>0</v>
      </c>
      <c r="F31" s="355" t="s">
        <v>193</v>
      </c>
      <c r="G31" s="744"/>
      <c r="H31" s="744"/>
      <c r="I31" s="744"/>
      <c r="J31" s="745"/>
      <c r="K31" s="832"/>
      <c r="L31" s="833"/>
      <c r="M31" s="833"/>
      <c r="N31" s="833"/>
      <c r="O31" s="833"/>
      <c r="P31" s="710"/>
    </row>
    <row r="32" spans="1:16" ht="18" customHeight="1">
      <c r="A32" s="730" t="s">
        <v>59</v>
      </c>
      <c r="B32" s="731">
        <f>B27+1</f>
        <v>45652</v>
      </c>
      <c r="C32" s="734" t="str">
        <f>IFERROR(VLOOKUP($B32,Period!$N$4:$P$15,2,FALSE),"")</f>
        <v/>
      </c>
      <c r="D32" s="750">
        <f>IF(G36="férié",0,E36)*IF(G36="vacance",0,1)*IF(G36="vacance sans solde",0,1)*IF(G36="congés spéciaux",0,1)*IF(G36="congé maladie",0,1)*IF(G36="Travel: Journée consacrée au transport",0,1)</f>
        <v>0</v>
      </c>
      <c r="E32" s="834"/>
      <c r="F32" s="356" t="s">
        <v>120</v>
      </c>
      <c r="G32" s="746"/>
      <c r="H32" s="747"/>
      <c r="I32" s="747"/>
      <c r="J32" s="748"/>
      <c r="K32" s="828"/>
      <c r="L32" s="829"/>
      <c r="M32" s="829"/>
      <c r="N32" s="829"/>
      <c r="O32" s="829"/>
      <c r="P32" s="708">
        <f>E36+P27</f>
        <v>0</v>
      </c>
    </row>
    <row r="33" spans="1:19" ht="18" customHeight="1">
      <c r="A33" s="751"/>
      <c r="B33" s="732"/>
      <c r="C33" s="734"/>
      <c r="D33" s="750"/>
      <c r="E33" s="835"/>
      <c r="F33" s="357" t="s">
        <v>121</v>
      </c>
      <c r="G33" s="738"/>
      <c r="H33" s="739"/>
      <c r="I33" s="739"/>
      <c r="J33" s="740"/>
      <c r="K33" s="830"/>
      <c r="L33" s="831"/>
      <c r="M33" s="831"/>
      <c r="N33" s="831"/>
      <c r="O33" s="831"/>
      <c r="P33" s="709"/>
      <c r="S33" s="258"/>
    </row>
    <row r="34" spans="1:19" ht="18" customHeight="1">
      <c r="A34" s="751"/>
      <c r="B34" s="732"/>
      <c r="C34" s="734"/>
      <c r="D34" s="750"/>
      <c r="E34" s="835"/>
      <c r="F34" s="357" t="s">
        <v>114</v>
      </c>
      <c r="G34" s="738"/>
      <c r="H34" s="739"/>
      <c r="I34" s="739"/>
      <c r="J34" s="740"/>
      <c r="K34" s="830"/>
      <c r="L34" s="831"/>
      <c r="M34" s="831"/>
      <c r="N34" s="831"/>
      <c r="O34" s="831"/>
      <c r="P34" s="709"/>
    </row>
    <row r="35" spans="1:19" ht="18" customHeight="1" thickBot="1">
      <c r="A35" s="751"/>
      <c r="B35" s="732"/>
      <c r="C35" s="734"/>
      <c r="D35" s="750"/>
      <c r="E35" s="836"/>
      <c r="F35" s="358" t="s">
        <v>196</v>
      </c>
      <c r="G35" s="753"/>
      <c r="H35" s="754"/>
      <c r="I35" s="754"/>
      <c r="J35" s="755"/>
      <c r="K35" s="830"/>
      <c r="L35" s="831"/>
      <c r="M35" s="831"/>
      <c r="N35" s="831"/>
      <c r="O35" s="831"/>
      <c r="P35" s="709"/>
    </row>
    <row r="36" spans="1:19" ht="18" customHeight="1" thickBot="1">
      <c r="A36" s="752"/>
      <c r="B36" s="733"/>
      <c r="C36" s="734"/>
      <c r="D36" s="750"/>
      <c r="E36" s="369">
        <f>(E35-E34)+(E33-E32)</f>
        <v>0</v>
      </c>
      <c r="F36" s="355" t="s">
        <v>193</v>
      </c>
      <c r="G36" s="744"/>
      <c r="H36" s="744"/>
      <c r="I36" s="744"/>
      <c r="J36" s="745"/>
      <c r="K36" s="832"/>
      <c r="L36" s="833"/>
      <c r="M36" s="833"/>
      <c r="N36" s="833"/>
      <c r="O36" s="833"/>
      <c r="P36" s="710"/>
    </row>
    <row r="37" spans="1:19" ht="18" customHeight="1">
      <c r="A37" s="730" t="s">
        <v>60</v>
      </c>
      <c r="B37" s="731">
        <f>B32+1</f>
        <v>45653</v>
      </c>
      <c r="C37" s="734" t="str">
        <f>IFERROR(VLOOKUP($B37,Period!$N$4:$P$15,2,FALSE),"")</f>
        <v/>
      </c>
      <c r="D37" s="750">
        <f>IF(G41="férié",0,E41)*IF(G41="vacance",0,1)*IF(G41="vacance sans solde",0,1)*IF(G41="congés spéciaux",0,1)*IF(G41="congé maladie",0,1)*IF(G41="Travel: Journée consacrée au transport",0,1)</f>
        <v>0</v>
      </c>
      <c r="E37" s="834"/>
      <c r="F37" s="356" t="s">
        <v>120</v>
      </c>
      <c r="G37" s="746"/>
      <c r="H37" s="747"/>
      <c r="I37" s="747"/>
      <c r="J37" s="748"/>
      <c r="K37" s="828"/>
      <c r="L37" s="829"/>
      <c r="M37" s="829"/>
      <c r="N37" s="829"/>
      <c r="O37" s="829"/>
      <c r="P37" s="708">
        <f>E41+P32</f>
        <v>0</v>
      </c>
    </row>
    <row r="38" spans="1:19" ht="18" customHeight="1">
      <c r="A38" s="751"/>
      <c r="B38" s="732"/>
      <c r="C38" s="734"/>
      <c r="D38" s="750"/>
      <c r="E38" s="835"/>
      <c r="F38" s="357" t="s">
        <v>121</v>
      </c>
      <c r="G38" s="756"/>
      <c r="H38" s="739"/>
      <c r="I38" s="739"/>
      <c r="J38" s="740"/>
      <c r="K38" s="830"/>
      <c r="L38" s="831"/>
      <c r="M38" s="831"/>
      <c r="N38" s="831"/>
      <c r="O38" s="831"/>
      <c r="P38" s="709"/>
    </row>
    <row r="39" spans="1:19" ht="18" customHeight="1">
      <c r="A39" s="751"/>
      <c r="B39" s="732"/>
      <c r="C39" s="734"/>
      <c r="D39" s="750"/>
      <c r="E39" s="835"/>
      <c r="F39" s="357" t="s">
        <v>114</v>
      </c>
      <c r="G39" s="738"/>
      <c r="H39" s="739"/>
      <c r="I39" s="739"/>
      <c r="J39" s="740"/>
      <c r="K39" s="830"/>
      <c r="L39" s="831"/>
      <c r="M39" s="831"/>
      <c r="N39" s="831"/>
      <c r="O39" s="831"/>
      <c r="P39" s="709"/>
    </row>
    <row r="40" spans="1:19" ht="18" customHeight="1" thickBot="1">
      <c r="A40" s="751"/>
      <c r="B40" s="732"/>
      <c r="C40" s="734"/>
      <c r="D40" s="750"/>
      <c r="E40" s="836"/>
      <c r="F40" s="358" t="s">
        <v>196</v>
      </c>
      <c r="G40" s="741"/>
      <c r="H40" s="742"/>
      <c r="I40" s="742"/>
      <c r="J40" s="743"/>
      <c r="K40" s="830"/>
      <c r="L40" s="831"/>
      <c r="M40" s="831"/>
      <c r="N40" s="831"/>
      <c r="O40" s="831"/>
      <c r="P40" s="709"/>
    </row>
    <row r="41" spans="1:19" ht="18" customHeight="1" thickBot="1">
      <c r="A41" s="752"/>
      <c r="B41" s="733"/>
      <c r="C41" s="734"/>
      <c r="D41" s="750"/>
      <c r="E41" s="369">
        <f>(E40-E39)+(E38-E37)</f>
        <v>0</v>
      </c>
      <c r="F41" s="355" t="s">
        <v>193</v>
      </c>
      <c r="G41" s="744"/>
      <c r="H41" s="744"/>
      <c r="I41" s="744"/>
      <c r="J41" s="745"/>
      <c r="K41" s="832"/>
      <c r="L41" s="833"/>
      <c r="M41" s="833"/>
      <c r="N41" s="833"/>
      <c r="O41" s="833"/>
      <c r="P41" s="710"/>
    </row>
    <row r="42" spans="1:19" ht="18" customHeight="1">
      <c r="A42" s="729" t="s">
        <v>61</v>
      </c>
      <c r="B42" s="731">
        <f>B37+1</f>
        <v>45654</v>
      </c>
      <c r="C42" s="734" t="str">
        <f>IFERROR(VLOOKUP($B42,Period!$N$4:$P$15,2,FALSE),"")</f>
        <v/>
      </c>
      <c r="D42" s="750">
        <f>IF(G46="férié",0,E46)*IF(G46="vacance",0,1)*IF(G46="vacance sans solde",0,1)*IF(G46="congés spéciaux",0,1)*IF(G46="congé maladie",0,1)*IF(G46="Travel: Journée consacrée au transport",0,1)</f>
        <v>0</v>
      </c>
      <c r="E42" s="834"/>
      <c r="F42" s="356" t="s">
        <v>120</v>
      </c>
      <c r="G42" s="746"/>
      <c r="H42" s="747"/>
      <c r="I42" s="747"/>
      <c r="J42" s="748"/>
      <c r="K42" s="828"/>
      <c r="L42" s="829"/>
      <c r="M42" s="829"/>
      <c r="N42" s="829"/>
      <c r="O42" s="829"/>
      <c r="P42" s="708">
        <f>E46+P37</f>
        <v>0</v>
      </c>
    </row>
    <row r="43" spans="1:19" ht="18" customHeight="1">
      <c r="A43" s="729"/>
      <c r="B43" s="732"/>
      <c r="C43" s="734"/>
      <c r="D43" s="750"/>
      <c r="E43" s="835"/>
      <c r="F43" s="357" t="s">
        <v>121</v>
      </c>
      <c r="G43" s="738"/>
      <c r="H43" s="739"/>
      <c r="I43" s="739"/>
      <c r="J43" s="740"/>
      <c r="K43" s="830"/>
      <c r="L43" s="831"/>
      <c r="M43" s="831"/>
      <c r="N43" s="831"/>
      <c r="O43" s="831"/>
      <c r="P43" s="709"/>
    </row>
    <row r="44" spans="1:19" ht="18" customHeight="1">
      <c r="A44" s="729"/>
      <c r="B44" s="732"/>
      <c r="C44" s="734"/>
      <c r="D44" s="750"/>
      <c r="E44" s="835"/>
      <c r="F44" s="357" t="s">
        <v>114</v>
      </c>
      <c r="G44" s="738"/>
      <c r="H44" s="739"/>
      <c r="I44" s="739"/>
      <c r="J44" s="740"/>
      <c r="K44" s="830"/>
      <c r="L44" s="831"/>
      <c r="M44" s="831"/>
      <c r="N44" s="831"/>
      <c r="O44" s="831"/>
      <c r="P44" s="709"/>
    </row>
    <row r="45" spans="1:19" ht="18" customHeight="1" thickBot="1">
      <c r="A45" s="730"/>
      <c r="B45" s="732"/>
      <c r="C45" s="734"/>
      <c r="D45" s="750"/>
      <c r="E45" s="836"/>
      <c r="F45" s="358" t="s">
        <v>196</v>
      </c>
      <c r="G45" s="741"/>
      <c r="H45" s="742"/>
      <c r="I45" s="742"/>
      <c r="J45" s="743"/>
      <c r="K45" s="830"/>
      <c r="L45" s="831"/>
      <c r="M45" s="831"/>
      <c r="N45" s="831"/>
      <c r="O45" s="831"/>
      <c r="P45" s="709"/>
    </row>
    <row r="46" spans="1:19" ht="18" customHeight="1" thickBot="1">
      <c r="A46" s="729"/>
      <c r="B46" s="733"/>
      <c r="C46" s="734"/>
      <c r="D46" s="750"/>
      <c r="E46" s="369">
        <f>(E45-E44)+(E43-E42)</f>
        <v>0</v>
      </c>
      <c r="F46" s="355" t="s">
        <v>193</v>
      </c>
      <c r="G46" s="744"/>
      <c r="H46" s="744"/>
      <c r="I46" s="744"/>
      <c r="J46" s="745"/>
      <c r="K46" s="832"/>
      <c r="L46" s="833"/>
      <c r="M46" s="833"/>
      <c r="N46" s="833"/>
      <c r="O46" s="833"/>
      <c r="P46" s="710"/>
    </row>
    <row r="47" spans="1:19" ht="18" customHeight="1" thickBot="1">
      <c r="A47" s="256"/>
      <c r="C47" s="371">
        <f>(IF(C12="",E16,0))+(IF(C17="",E21,0))+(IF(C22="",E26,0))+(IF(C27="",E31,0))+(IF(C32="",E36,0))+(IF(C37="",E41,0))+(IF(C42="",E46,0))</f>
        <v>0</v>
      </c>
      <c r="D47" s="371">
        <f>SUM(D12:D46)</f>
        <v>0</v>
      </c>
      <c r="E47" s="370">
        <f>D47-IF(C12="",0,E16)-IF(C17="",0,E21)-IF(C22="",0,E26)-IF(C27="",0,E31)-IF(C32="",0,E36)-IF(C37="",0,E41)-IF(C42="",0,E46)</f>
        <v>0</v>
      </c>
      <c r="G47" s="269"/>
      <c r="H47" s="269"/>
      <c r="I47" s="269"/>
      <c r="J47" s="269"/>
      <c r="K47" s="285">
        <f>SUM(K12:K46)</f>
        <v>0</v>
      </c>
      <c r="L47" s="285">
        <f t="shared" ref="L47" si="0">SUM(L12:L46)</f>
        <v>0</v>
      </c>
      <c r="M47" s="285">
        <f t="shared" ref="M47:O47" si="1">SUM(M12:M46)</f>
        <v>0</v>
      </c>
      <c r="N47" s="285">
        <f t="shared" si="1"/>
        <v>0</v>
      </c>
      <c r="O47" s="285">
        <f t="shared" si="1"/>
        <v>0</v>
      </c>
      <c r="P47" s="367">
        <f>SUM(K47:O47)</f>
        <v>0</v>
      </c>
    </row>
    <row r="48" spans="1:19" ht="18" customHeight="1" thickBot="1">
      <c r="A48" s="256"/>
      <c r="B48" s="257"/>
      <c r="C48" s="257"/>
      <c r="D48" s="257"/>
      <c r="E48" s="268"/>
      <c r="F48" s="378" t="s">
        <v>199</v>
      </c>
      <c r="G48" s="361"/>
      <c r="H48" s="362" t="s">
        <v>203</v>
      </c>
      <c r="I48" s="376"/>
      <c r="J48" s="269"/>
      <c r="K48" s="270"/>
      <c r="L48" s="270"/>
      <c r="M48" s="270"/>
      <c r="N48" s="270"/>
      <c r="O48" s="270"/>
      <c r="P48" s="270"/>
    </row>
    <row r="49" spans="1:27" s="273" customFormat="1" ht="6.6" customHeight="1">
      <c r="A49" s="757" t="s">
        <v>122</v>
      </c>
      <c r="B49" s="757"/>
      <c r="C49" s="757"/>
      <c r="D49" s="757"/>
      <c r="E49" s="757"/>
      <c r="F49" s="271"/>
      <c r="G49" s="271"/>
      <c r="H49" s="271"/>
      <c r="I49" s="271"/>
      <c r="J49" s="271"/>
      <c r="K49" s="272"/>
    </row>
    <row r="50" spans="1:27" ht="11.1" customHeight="1" thickBot="1">
      <c r="A50" s="758"/>
      <c r="B50" s="758"/>
      <c r="C50" s="758"/>
      <c r="D50" s="758"/>
      <c r="E50" s="758"/>
      <c r="K50" s="274"/>
    </row>
    <row r="51" spans="1:27" ht="18.600000000000001" customHeight="1">
      <c r="A51" s="759" t="s">
        <v>139</v>
      </c>
      <c r="B51" s="761"/>
      <c r="C51" s="761"/>
      <c r="D51" s="761"/>
      <c r="E51" s="768"/>
      <c r="F51" s="276">
        <f>K47</f>
        <v>0</v>
      </c>
      <c r="G51" s="373" t="s">
        <v>124</v>
      </c>
      <c r="H51" s="769">
        <f>IF(P2=Repas!G2,Repas!E24,)</f>
        <v>0</v>
      </c>
      <c r="I51" s="769"/>
      <c r="J51" s="277"/>
      <c r="K51" s="783" t="s">
        <v>1</v>
      </c>
      <c r="L51" s="784"/>
      <c r="M51" s="783" t="s">
        <v>205</v>
      </c>
      <c r="N51" s="784"/>
      <c r="O51" s="787" t="s">
        <v>206</v>
      </c>
      <c r="P51" s="789" t="s">
        <v>123</v>
      </c>
    </row>
    <row r="52" spans="1:27" ht="18" customHeight="1" thickBot="1">
      <c r="A52" s="759" t="s">
        <v>192</v>
      </c>
      <c r="B52" s="761"/>
      <c r="C52" s="761"/>
      <c r="D52" s="761"/>
      <c r="E52" s="768"/>
      <c r="F52" s="276">
        <f>L47</f>
        <v>0</v>
      </c>
      <c r="G52" s="373" t="s">
        <v>217</v>
      </c>
      <c r="H52" s="769">
        <f>(M54*O54)+(M55*O55)+(M56*O56)+(M57*O57)+(M54*P54)+(M55*P55)+(M56*P56)+(M57*P57)+(M53*P53)+(M53*O53)</f>
        <v>0</v>
      </c>
      <c r="I52" s="769"/>
      <c r="K52" s="785"/>
      <c r="L52" s="786"/>
      <c r="M52" s="785"/>
      <c r="N52" s="786"/>
      <c r="O52" s="788"/>
      <c r="P52" s="790"/>
    </row>
    <row r="53" spans="1:27" ht="18" customHeight="1">
      <c r="A53" s="759" t="s">
        <v>191</v>
      </c>
      <c r="B53" s="760"/>
      <c r="C53" s="761"/>
      <c r="D53" s="761"/>
      <c r="E53" s="760"/>
      <c r="F53" s="278">
        <f>M47</f>
        <v>0</v>
      </c>
      <c r="G53" s="372"/>
      <c r="H53" s="791" t="s">
        <v>215</v>
      </c>
      <c r="I53" s="791"/>
      <c r="J53" s="792"/>
      <c r="K53" s="807" t="s">
        <v>213</v>
      </c>
      <c r="L53" s="807"/>
      <c r="M53" s="805">
        <v>30</v>
      </c>
      <c r="N53" s="806"/>
      <c r="O53" s="379"/>
      <c r="P53" s="379"/>
    </row>
    <row r="54" spans="1:27" ht="18" customHeight="1">
      <c r="A54" s="759" t="s">
        <v>112</v>
      </c>
      <c r="B54" s="760"/>
      <c r="C54" s="761"/>
      <c r="D54" s="761"/>
      <c r="E54" s="760"/>
      <c r="F54" s="278">
        <f>N47</f>
        <v>0</v>
      </c>
      <c r="G54" s="373" t="s">
        <v>216</v>
      </c>
      <c r="H54" s="375"/>
      <c r="I54" s="374">
        <f>2*H54</f>
        <v>0</v>
      </c>
      <c r="K54" s="770" t="s">
        <v>214</v>
      </c>
      <c r="L54" s="770"/>
      <c r="M54" s="773">
        <v>40</v>
      </c>
      <c r="N54" s="774"/>
      <c r="O54" s="419"/>
      <c r="P54" s="419"/>
    </row>
    <row r="55" spans="1:27" ht="18" customHeight="1" thickBot="1">
      <c r="A55" s="759" t="s">
        <v>184</v>
      </c>
      <c r="B55" s="760"/>
      <c r="C55" s="761"/>
      <c r="D55" s="761"/>
      <c r="E55" s="760"/>
      <c r="F55" s="278">
        <f>O47</f>
        <v>0</v>
      </c>
      <c r="H55" s="275"/>
      <c r="I55" s="347"/>
      <c r="J55" s="347"/>
      <c r="K55" s="771" t="s">
        <v>125</v>
      </c>
      <c r="L55" s="771"/>
      <c r="M55" s="775">
        <v>60</v>
      </c>
      <c r="N55" s="776"/>
      <c r="O55" s="419"/>
      <c r="P55" s="419"/>
    </row>
    <row r="56" spans="1:27" ht="18" customHeight="1" thickBot="1">
      <c r="A56" s="762" t="s">
        <v>115</v>
      </c>
      <c r="B56" s="763"/>
      <c r="C56" s="764"/>
      <c r="D56" s="765"/>
      <c r="E56" s="763"/>
      <c r="F56" s="286">
        <f>SUM(F51:F55)</f>
        <v>0</v>
      </c>
      <c r="H56" s="279"/>
      <c r="I56" s="275"/>
      <c r="J56" s="275"/>
      <c r="K56" s="771" t="s">
        <v>126</v>
      </c>
      <c r="L56" s="771"/>
      <c r="M56" s="775">
        <v>80</v>
      </c>
      <c r="N56" s="776"/>
      <c r="O56" s="419"/>
      <c r="P56" s="419"/>
    </row>
    <row r="57" spans="1:27" s="348" customFormat="1">
      <c r="A57" s="349"/>
      <c r="B57" s="349"/>
      <c r="C57" s="349"/>
      <c r="D57" s="349"/>
      <c r="E57" s="350"/>
      <c r="F57" s="349"/>
      <c r="G57" s="262"/>
      <c r="K57" s="772" t="s">
        <v>127</v>
      </c>
      <c r="L57" s="772"/>
      <c r="M57" s="777">
        <v>110</v>
      </c>
      <c r="N57" s="778"/>
      <c r="O57" s="781"/>
      <c r="P57" s="781"/>
    </row>
    <row r="58" spans="1:27" s="349" customFormat="1" ht="6" customHeight="1">
      <c r="A58" s="262"/>
      <c r="B58" s="262"/>
      <c r="C58" s="262"/>
      <c r="D58" s="262"/>
      <c r="E58" s="263"/>
      <c r="F58" s="262"/>
      <c r="K58" s="772"/>
      <c r="L58" s="772"/>
      <c r="M58" s="779"/>
      <c r="N58" s="780"/>
      <c r="O58" s="782"/>
      <c r="P58" s="782"/>
      <c r="AA58" s="351"/>
    </row>
    <row r="59" spans="1:27" ht="23.25">
      <c r="A59" s="766" t="str">
        <f>G2</f>
        <v>Votre nom complet</v>
      </c>
      <c r="B59" s="766"/>
      <c r="C59" s="766"/>
      <c r="D59" s="766"/>
      <c r="E59" s="766"/>
      <c r="F59" s="766"/>
      <c r="H59" s="275"/>
      <c r="I59" s="275"/>
      <c r="J59" s="275"/>
      <c r="O59" s="262"/>
    </row>
    <row r="60" spans="1:27" ht="30" customHeight="1">
      <c r="E60" s="258" t="s">
        <v>128</v>
      </c>
      <c r="G60" s="292"/>
      <c r="H60" s="292"/>
      <c r="I60" s="292"/>
      <c r="J60" s="292"/>
      <c r="K60" s="292"/>
      <c r="L60" s="292"/>
      <c r="M60" s="767"/>
      <c r="N60" s="767"/>
      <c r="O60" s="767"/>
      <c r="P60" s="767"/>
    </row>
    <row r="61" spans="1:27">
      <c r="G61" s="258" t="s">
        <v>129</v>
      </c>
      <c r="H61" s="258"/>
      <c r="I61" s="258"/>
      <c r="J61" s="258"/>
      <c r="L61" s="258"/>
    </row>
  </sheetData>
  <sheetProtection algorithmName="SHA-512" hashValue="sc5YgXlrBfK36xouAcDtG6AnESYiv1yXxCKeweq8QSTQYqSFyBWLJRqVhxqgDVC6mVEoGWofoQziNbaj+VHZOw==" saltValue="Db/Cl0mpQvuUB2IpLbNQ7A==" spinCount="100000" sheet="1" selectLockedCells="1"/>
  <mergeCells count="153">
    <mergeCell ref="H53:J53"/>
    <mergeCell ref="M12:M16"/>
    <mergeCell ref="N12:N16"/>
    <mergeCell ref="O12:O16"/>
    <mergeCell ref="M17:M21"/>
    <mergeCell ref="N17:N21"/>
    <mergeCell ref="O17:O21"/>
    <mergeCell ref="L17:L21"/>
    <mergeCell ref="P6:P11"/>
    <mergeCell ref="K8:K11"/>
    <mergeCell ref="M8:M11"/>
    <mergeCell ref="N8:N11"/>
    <mergeCell ref="O8:O11"/>
    <mergeCell ref="P12:P16"/>
    <mergeCell ref="L12:L16"/>
    <mergeCell ref="G43:J43"/>
    <mergeCell ref="G44:J44"/>
    <mergeCell ref="G45:J45"/>
    <mergeCell ref="G46:J46"/>
    <mergeCell ref="G25:J25"/>
    <mergeCell ref="G26:J26"/>
    <mergeCell ref="M53:N53"/>
    <mergeCell ref="K53:L53"/>
    <mergeCell ref="L22:L26"/>
    <mergeCell ref="A54:E54"/>
    <mergeCell ref="A56:E56"/>
    <mergeCell ref="A59:F59"/>
    <mergeCell ref="M60:P60"/>
    <mergeCell ref="A52:E52"/>
    <mergeCell ref="H52:I52"/>
    <mergeCell ref="A53:E53"/>
    <mergeCell ref="A51:E51"/>
    <mergeCell ref="H51:I51"/>
    <mergeCell ref="K54:L54"/>
    <mergeCell ref="K55:L55"/>
    <mergeCell ref="K56:L56"/>
    <mergeCell ref="K57:L58"/>
    <mergeCell ref="A55:E55"/>
    <mergeCell ref="M54:N54"/>
    <mergeCell ref="M55:N55"/>
    <mergeCell ref="M56:N56"/>
    <mergeCell ref="M57:N58"/>
    <mergeCell ref="O57:O58"/>
    <mergeCell ref="P57:P58"/>
    <mergeCell ref="M51:N52"/>
    <mergeCell ref="O51:O52"/>
    <mergeCell ref="P51:P52"/>
    <mergeCell ref="K51:L52"/>
    <mergeCell ref="A49:E50"/>
    <mergeCell ref="M42:M46"/>
    <mergeCell ref="N42:N46"/>
    <mergeCell ref="O42:O46"/>
    <mergeCell ref="A42:A46"/>
    <mergeCell ref="B42:B46"/>
    <mergeCell ref="C42:C46"/>
    <mergeCell ref="G42:J42"/>
    <mergeCell ref="K42:K46"/>
    <mergeCell ref="D42:D46"/>
    <mergeCell ref="A37:A41"/>
    <mergeCell ref="B37:B41"/>
    <mergeCell ref="C37:C41"/>
    <mergeCell ref="G37:J37"/>
    <mergeCell ref="K37:K41"/>
    <mergeCell ref="M32:M36"/>
    <mergeCell ref="N32:N36"/>
    <mergeCell ref="A32:A36"/>
    <mergeCell ref="B32:B36"/>
    <mergeCell ref="C32:C36"/>
    <mergeCell ref="G32:J32"/>
    <mergeCell ref="K32:K36"/>
    <mergeCell ref="G39:J39"/>
    <mergeCell ref="G40:J40"/>
    <mergeCell ref="G41:J41"/>
    <mergeCell ref="M37:M41"/>
    <mergeCell ref="N37:N41"/>
    <mergeCell ref="G33:J33"/>
    <mergeCell ref="G34:J34"/>
    <mergeCell ref="G35:J35"/>
    <mergeCell ref="G36:J36"/>
    <mergeCell ref="G38:J38"/>
    <mergeCell ref="D32:D36"/>
    <mergeCell ref="D37:D41"/>
    <mergeCell ref="A27:A31"/>
    <mergeCell ref="B27:B31"/>
    <mergeCell ref="C27:C31"/>
    <mergeCell ref="G27:J27"/>
    <mergeCell ref="K27:K31"/>
    <mergeCell ref="A22:A26"/>
    <mergeCell ref="B22:B26"/>
    <mergeCell ref="C22:C26"/>
    <mergeCell ref="G22:J22"/>
    <mergeCell ref="K22:K26"/>
    <mergeCell ref="G28:J28"/>
    <mergeCell ref="G29:J29"/>
    <mergeCell ref="G30:J30"/>
    <mergeCell ref="G31:J31"/>
    <mergeCell ref="D22:D26"/>
    <mergeCell ref="D27:D31"/>
    <mergeCell ref="G23:J23"/>
    <mergeCell ref="G24:J24"/>
    <mergeCell ref="A12:A16"/>
    <mergeCell ref="B12:B16"/>
    <mergeCell ref="C12:C16"/>
    <mergeCell ref="G12:J12"/>
    <mergeCell ref="K12:K16"/>
    <mergeCell ref="G18:J18"/>
    <mergeCell ref="G19:J19"/>
    <mergeCell ref="G20:J20"/>
    <mergeCell ref="G21:J21"/>
    <mergeCell ref="A17:A21"/>
    <mergeCell ref="B17:B21"/>
    <mergeCell ref="C17:C21"/>
    <mergeCell ref="G17:J17"/>
    <mergeCell ref="G13:J13"/>
    <mergeCell ref="G14:J14"/>
    <mergeCell ref="G15:J15"/>
    <mergeCell ref="G16:J16"/>
    <mergeCell ref="D12:D16"/>
    <mergeCell ref="D17:D21"/>
    <mergeCell ref="K17:K21"/>
    <mergeCell ref="A6:A11"/>
    <mergeCell ref="B6:B11"/>
    <mergeCell ref="E6:E11"/>
    <mergeCell ref="F6:J11"/>
    <mergeCell ref="K6:O6"/>
    <mergeCell ref="G1:I1"/>
    <mergeCell ref="J1:O1"/>
    <mergeCell ref="G2:I2"/>
    <mergeCell ref="J2:O2"/>
    <mergeCell ref="K3:L3"/>
    <mergeCell ref="L8:L11"/>
    <mergeCell ref="A1:E1"/>
    <mergeCell ref="A2:E2"/>
    <mergeCell ref="G3:I3"/>
    <mergeCell ref="G4:I4"/>
    <mergeCell ref="L27:L31"/>
    <mergeCell ref="L32:L36"/>
    <mergeCell ref="L37:L41"/>
    <mergeCell ref="L42:L46"/>
    <mergeCell ref="P17:P21"/>
    <mergeCell ref="P22:P26"/>
    <mergeCell ref="M22:M26"/>
    <mergeCell ref="N22:N26"/>
    <mergeCell ref="O22:O26"/>
    <mergeCell ref="P27:P31"/>
    <mergeCell ref="M27:M31"/>
    <mergeCell ref="N27:N31"/>
    <mergeCell ref="O27:O31"/>
    <mergeCell ref="P32:P36"/>
    <mergeCell ref="O32:O36"/>
    <mergeCell ref="P37:P41"/>
    <mergeCell ref="O37:O41"/>
    <mergeCell ref="P42:P46"/>
  </mergeCells>
  <phoneticPr fontId="42" type="noConversion"/>
  <conditionalFormatting sqref="C12:C46">
    <cfRule type="containsText" dxfId="10" priority="1" operator="containsText" text="t">
      <formula>NOT(ISERROR(SEARCH("t",C12)))</formula>
    </cfRule>
    <cfRule type="containsText" dxfId="9" priority="2" operator="containsText" text="n">
      <formula>NOT(ISERROR(SEARCH("n",C12)))</formula>
    </cfRule>
    <cfRule type="containsText" dxfId="8" priority="3" operator="containsText" text="j">
      <formula>NOT(ISERROR(SEARCH("j",C12)))</formula>
    </cfRule>
  </conditionalFormatting>
  <conditionalFormatting sqref="E16">
    <cfRule type="cellIs" dxfId="7" priority="333" operator="notEqual">
      <formula>SUM($K$12:$O$16)</formula>
    </cfRule>
  </conditionalFormatting>
  <conditionalFormatting sqref="E21 E26 E36">
    <cfRule type="cellIs" dxfId="6" priority="329" operator="notEqual">
      <formula>SUM($K17:$O21)</formula>
    </cfRule>
  </conditionalFormatting>
  <conditionalFormatting sqref="E31">
    <cfRule type="cellIs" dxfId="5" priority="334" operator="notEqual">
      <formula>SUM($K$27:$O$31)</formula>
    </cfRule>
  </conditionalFormatting>
  <conditionalFormatting sqref="E41">
    <cfRule type="cellIs" dxfId="4" priority="331" operator="notEqual">
      <formula>SUM($K$37:$O$41)</formula>
    </cfRule>
  </conditionalFormatting>
  <conditionalFormatting sqref="E46">
    <cfRule type="cellIs" dxfId="3" priority="332" operator="notEqual">
      <formula>SUM($K$42:$O$46)</formula>
    </cfRule>
  </conditionalFormatting>
  <conditionalFormatting sqref="G48">
    <cfRule type="beginsWith" dxfId="2" priority="4" operator="beginsWith" text="Utiliser">
      <formula>LEFT(G48,LEN("Utiliser"))="Utiliser"</formula>
    </cfRule>
  </conditionalFormatting>
  <conditionalFormatting sqref="G15:J15 G20:J20 G25:J25 G30:J30 G35:J35 G40:J40 G45:J45">
    <cfRule type="containsText" dxfId="1" priority="5" operator="containsText" text="Nuit">
      <formula>NOT(ISERROR(SEARCH("Nuit",G15)))</formula>
    </cfRule>
    <cfRule type="containsText" dxfId="0" priority="6" operator="containsText" text="Jour">
      <formula>NOT(ISERROR(SEARCH("Jour",G15)))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33D415B-C8CE-438C-A038-D0DF4DC209D8}">
          <x14:formula1>
            <xm:f>Period!$I$10:$I$18</xm:f>
          </x14:formula1>
          <xm:sqref>G16:J16 G21:J21 G26:J26 G31:J31 G36:J36 G41:J41 G46:J46</xm:sqref>
        </x14:dataValidation>
        <x14:dataValidation type="list" allowBlank="1" showInputMessage="1" showErrorMessage="1" xr:uid="{53D3B876-C1CB-4C9D-B85F-F19D9805C1CE}">
          <x14:formula1>
            <xm:f>Period!$X$3:$X$25</xm:f>
          </x14:formula1>
          <xm:sqref>F2</xm:sqref>
        </x14:dataValidation>
        <x14:dataValidation type="list" allowBlank="1" showInputMessage="1" showErrorMessage="1" xr:uid="{672D1E12-E401-4D81-BE3F-3F89F0DCD05A}">
          <x14:formula1>
            <xm:f>Period!$AC$3:$AC$7</xm:f>
          </x14:formula1>
          <xm:sqref>F4</xm:sqref>
        </x14:dataValidation>
        <x14:dataValidation type="list" allowBlank="1" showInputMessage="1" showErrorMessage="1" xr:uid="{F48DE091-0A55-42C6-969F-1E0570CBBE84}">
          <x14:formula1>
            <xm:f>Period!$I$20:$I$21</xm:f>
          </x14:formula1>
          <xm:sqref>G15:J15 G20:J20 G25:J25 G30:J30 G35:J35 G40:J40 G45:J45</xm:sqref>
        </x14:dataValidation>
        <x14:dataValidation type="list" allowBlank="1" showInputMessage="1" showErrorMessage="1" xr:uid="{13785B4C-1B73-4070-9EC7-870766EA6C9D}">
          <x14:formula1>
            <xm:f>Period!$I$23:$I$26</xm:f>
          </x14:formula1>
          <xm:sqref>G48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Period</vt:lpstr>
      <vt:lpstr>Dép Can - Usa Carte de Crédit</vt:lpstr>
      <vt:lpstr>Dépenses P BC</vt:lpstr>
      <vt:lpstr>Dépenses P NB NE TN</vt:lpstr>
      <vt:lpstr>Dépenses P Ontario</vt:lpstr>
      <vt:lpstr>Dépenses P. QC</vt:lpstr>
      <vt:lpstr>Repas</vt:lpstr>
      <vt:lpstr>FDT - Garage - Chantier</vt:lpstr>
      <vt:lpstr>'Dép Can - Usa Carte de Crédit'!Zone_d_impression</vt:lpstr>
      <vt:lpstr>'Dépenses P BC'!Zone_d_impression</vt:lpstr>
      <vt:lpstr>'Dépenses P NB NE TN'!Zone_d_impression</vt:lpstr>
      <vt:lpstr>'Dépenses P Ontario'!Zone_d_impression</vt:lpstr>
      <vt:lpstr>'Dépenses P. QC'!Zone_d_impression</vt:lpstr>
      <vt:lpstr>'FDT - Garage - Chantier'!Zone_d_impression</vt:lpstr>
      <vt:lpstr>Repas!Zone_d_impression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Karmel Marcotte Lefrancois</dc:creator>
  <cp:lastModifiedBy>Genevieve Marois</cp:lastModifiedBy>
  <cp:lastPrinted>2024-07-11T15:44:41Z</cp:lastPrinted>
  <dcterms:created xsi:type="dcterms:W3CDTF">2019-09-19T19:23:40Z</dcterms:created>
  <dcterms:modified xsi:type="dcterms:W3CDTF">2024-12-20T14:56:48Z</dcterms:modified>
</cp:coreProperties>
</file>