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05157E3A-BDE5-4EDF-9C6E-A71A5A808BF5}" xr6:coauthVersionLast="47" xr6:coauthVersionMax="47" xr10:uidLastSave="{00000000-0000-0000-0000-000000000000}"/>
  <bookViews>
    <workbookView xWindow="-120" yWindow="-120" windowWidth="29040" windowHeight="15720" firstSheet="1" activeTab="2" xr2:uid="{BD0B9F10-061C-41D9-9A78-0AC6C54F83C7}"/>
  </bookViews>
  <sheets>
    <sheet name="Period" sheetId="6" state="hidden" r:id="rId1"/>
    <sheet name="EXP Can - Usa Credit card" sheetId="10" r:id="rId2"/>
    <sheet name="Expenses ON" sheetId="2" r:id="rId3"/>
    <sheet name="Expenses BC" sheetId="11" r:id="rId4"/>
    <sheet name="Expenses P NB NE TN" sheetId="5" r:id="rId5"/>
    <sheet name="Expenses QC" sheetId="4" r:id="rId6"/>
    <sheet name="Meal" sheetId="7" r:id="rId7"/>
    <sheet name="Time Sheet - Shop - Site " sheetId="9" state="hidden" r:id="rId8"/>
    <sheet name="FDT - Garage - Chantier" sheetId="12" r:id="rId9"/>
  </sheets>
  <definedNames>
    <definedName name="_xlnm.Print_Area" localSheetId="1">'EXP Can - Usa Credit card'!$A$1:$P$61</definedName>
    <definedName name="_xlnm.Print_Area" localSheetId="3">'Expenses BC'!$A$1:$N$53</definedName>
    <definedName name="_xlnm.Print_Area" localSheetId="2">'Expenses ON'!$B$4:$O$56</definedName>
    <definedName name="_xlnm.Print_Area" localSheetId="4">'Expenses P NB NE TN'!$B$1:$N$53</definedName>
    <definedName name="_xlnm.Print_Area" localSheetId="5">'Expenses QC'!$A$4:$O$55</definedName>
    <definedName name="_xlnm.Print_Area" localSheetId="8">'FDT - Garage - Chantier'!$A$1:$P$60</definedName>
    <definedName name="_xlnm.Print_Area" localSheetId="6">Meal!$A$1:$I$30</definedName>
    <definedName name="_xlnm.Print_Area" localSheetId="7">'Time Sheet - Shop - Site '!$B$1:$Q$54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0" l="1"/>
  <c r="J10" i="10"/>
  <c r="J11" i="10"/>
  <c r="J12" i="10"/>
  <c r="J13" i="10"/>
  <c r="J14" i="10"/>
  <c r="J8" i="10"/>
  <c r="G4" i="10"/>
  <c r="N4" i="10"/>
  <c r="F5" i="2"/>
  <c r="N5" i="2"/>
  <c r="F5" i="11"/>
  <c r="M5" i="11"/>
  <c r="F5" i="5"/>
  <c r="M5" i="5"/>
  <c r="F5" i="4"/>
  <c r="N5" i="4"/>
  <c r="E5" i="7"/>
  <c r="D5" i="7"/>
  <c r="B5" i="7"/>
  <c r="B2" i="7"/>
  <c r="I54" i="12"/>
  <c r="H52" i="12"/>
  <c r="D2" i="7"/>
  <c r="A59" i="12"/>
  <c r="O47" i="12"/>
  <c r="F55" i="12" s="1"/>
  <c r="N47" i="12"/>
  <c r="F54" i="12" s="1"/>
  <c r="M47" i="12"/>
  <c r="F53" i="12" s="1"/>
  <c r="L47" i="12"/>
  <c r="F52" i="12" s="1"/>
  <c r="K47" i="12"/>
  <c r="F51" i="12" s="1"/>
  <c r="E46" i="12"/>
  <c r="D42" i="12" s="1"/>
  <c r="E41" i="12"/>
  <c r="D37" i="12" s="1"/>
  <c r="E36" i="12"/>
  <c r="D32" i="12" s="1"/>
  <c r="E31" i="12"/>
  <c r="E26" i="12"/>
  <c r="D22" i="12" s="1"/>
  <c r="E21" i="12"/>
  <c r="D17" i="12" s="1"/>
  <c r="E16" i="12"/>
  <c r="D12" i="12" s="1"/>
  <c r="P12" i="12" l="1"/>
  <c r="P17" i="12" s="1"/>
  <c r="P22" i="12" s="1"/>
  <c r="P27" i="12" s="1"/>
  <c r="P32" i="12" s="1"/>
  <c r="P37" i="12" s="1"/>
  <c r="P42" i="12" s="1"/>
  <c r="P47" i="12"/>
  <c r="F56" i="12"/>
  <c r="I49" i="11" l="1"/>
  <c r="I37" i="11"/>
  <c r="I26" i="11"/>
  <c r="G16" i="11"/>
  <c r="I15" i="11"/>
  <c r="I14" i="11"/>
  <c r="I13" i="11"/>
  <c r="I12" i="11"/>
  <c r="I11" i="11"/>
  <c r="I10" i="11"/>
  <c r="I9" i="11"/>
  <c r="B52" i="11"/>
  <c r="M1" i="11"/>
  <c r="K48" i="11" s="1"/>
  <c r="M48" i="11" s="1"/>
  <c r="I15" i="2"/>
  <c r="I14" i="2"/>
  <c r="I13" i="2"/>
  <c r="I12" i="2"/>
  <c r="I11" i="2"/>
  <c r="I10" i="2"/>
  <c r="I9" i="2"/>
  <c r="I15" i="4"/>
  <c r="I14" i="4"/>
  <c r="I13" i="4"/>
  <c r="I12" i="4"/>
  <c r="I11" i="4"/>
  <c r="I10" i="4"/>
  <c r="I9" i="4"/>
  <c r="I15" i="5"/>
  <c r="I14" i="5"/>
  <c r="I13" i="5"/>
  <c r="I12" i="5"/>
  <c r="I11" i="5"/>
  <c r="I10" i="5"/>
  <c r="I9" i="5"/>
  <c r="N53" i="9"/>
  <c r="K24" i="11" l="1"/>
  <c r="M24" i="11" s="1"/>
  <c r="K36" i="11"/>
  <c r="M36" i="11" s="1"/>
  <c r="K45" i="11"/>
  <c r="M45" i="11" s="1"/>
  <c r="K43" i="11"/>
  <c r="M43" i="11" s="1"/>
  <c r="K12" i="11"/>
  <c r="M12" i="11" s="1"/>
  <c r="K30" i="11"/>
  <c r="M30" i="11" s="1"/>
  <c r="K47" i="11"/>
  <c r="M47" i="11" s="1"/>
  <c r="K34" i="11"/>
  <c r="M34" i="11" s="1"/>
  <c r="K22" i="11"/>
  <c r="M22" i="11" s="1"/>
  <c r="K32" i="11"/>
  <c r="M32" i="11" s="1"/>
  <c r="K41" i="11"/>
  <c r="M41" i="11" s="1"/>
  <c r="I16" i="11"/>
  <c r="I51" i="11" s="1"/>
  <c r="K11" i="11"/>
  <c r="M11" i="11" s="1"/>
  <c r="K15" i="11"/>
  <c r="M15" i="11" s="1"/>
  <c r="K10" i="11"/>
  <c r="M10" i="11" s="1"/>
  <c r="K14" i="11"/>
  <c r="M14" i="11" s="1"/>
  <c r="K31" i="11"/>
  <c r="M31" i="11" s="1"/>
  <c r="K33" i="11"/>
  <c r="M33" i="11" s="1"/>
  <c r="K35" i="11"/>
  <c r="M35" i="11" s="1"/>
  <c r="K9" i="11"/>
  <c r="K13" i="11"/>
  <c r="M13" i="11" s="1"/>
  <c r="K21" i="11"/>
  <c r="K23" i="11"/>
  <c r="M23" i="11" s="1"/>
  <c r="K25" i="11"/>
  <c r="M25" i="11" s="1"/>
  <c r="K42" i="11"/>
  <c r="M42" i="11" s="1"/>
  <c r="K44" i="11"/>
  <c r="M44" i="11" s="1"/>
  <c r="K46" i="11"/>
  <c r="M46" i="11" s="1"/>
  <c r="M37" i="11" l="1"/>
  <c r="M21" i="11"/>
  <c r="M26" i="11" s="1"/>
  <c r="K26" i="11"/>
  <c r="M9" i="11"/>
  <c r="M16" i="11" s="1"/>
  <c r="K16" i="11"/>
  <c r="M49" i="11"/>
  <c r="K37" i="11"/>
  <c r="K49" i="11"/>
  <c r="M1" i="5"/>
  <c r="K52" i="11" l="1"/>
  <c r="M52" i="11"/>
  <c r="S43" i="9"/>
  <c r="S38" i="9"/>
  <c r="S33" i="9"/>
  <c r="S13" i="9"/>
  <c r="S18" i="9"/>
  <c r="S28" i="9"/>
  <c r="I26" i="2" l="1"/>
  <c r="B60" i="10" l="1"/>
  <c r="J56" i="10"/>
  <c r="L55" i="10"/>
  <c r="L54" i="10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M36" i="10"/>
  <c r="M35" i="10"/>
  <c r="M34" i="10"/>
  <c r="M33" i="10"/>
  <c r="M32" i="10"/>
  <c r="M31" i="10"/>
  <c r="M30" i="10"/>
  <c r="L26" i="10"/>
  <c r="J26" i="10"/>
  <c r="M25" i="10"/>
  <c r="M24" i="10"/>
  <c r="M23" i="10"/>
  <c r="M22" i="10"/>
  <c r="M21" i="10"/>
  <c r="M20" i="10"/>
  <c r="L15" i="10"/>
  <c r="H15" i="10"/>
  <c r="M14" i="10"/>
  <c r="M13" i="10"/>
  <c r="M12" i="10"/>
  <c r="M11" i="10"/>
  <c r="M10" i="10"/>
  <c r="M9" i="10"/>
  <c r="M8" i="10"/>
  <c r="L39" i="10" l="1"/>
  <c r="L56" i="10"/>
  <c r="L60" i="10" s="1"/>
  <c r="M39" i="10"/>
  <c r="M26" i="10"/>
  <c r="J15" i="10"/>
  <c r="J60" i="10" s="1"/>
  <c r="M56" i="10" l="1"/>
  <c r="M15" i="10"/>
  <c r="M60" i="10" s="1"/>
  <c r="S23" i="9"/>
  <c r="F39" i="9"/>
  <c r="F34" i="9"/>
  <c r="F29" i="9"/>
  <c r="F24" i="9"/>
  <c r="F19" i="9"/>
  <c r="F14" i="9"/>
  <c r="F9" i="9"/>
  <c r="E43" i="9" l="1"/>
  <c r="E23" i="9"/>
  <c r="E38" i="9"/>
  <c r="P34" i="9" s="1"/>
  <c r="E33" i="9"/>
  <c r="E18" i="9"/>
  <c r="E28" i="9"/>
  <c r="E13" i="9"/>
  <c r="T28" i="9" l="1"/>
  <c r="P24" i="9"/>
  <c r="T23" i="9"/>
  <c r="P19" i="9"/>
  <c r="T33" i="9"/>
  <c r="P29" i="9"/>
  <c r="T43" i="9"/>
  <c r="P45" i="9" s="1"/>
  <c r="P39" i="9"/>
  <c r="T18" i="9"/>
  <c r="P14" i="9"/>
  <c r="T13" i="9"/>
  <c r="P9" i="9"/>
  <c r="T38" i="9"/>
  <c r="N44" i="9"/>
  <c r="J49" i="9" s="1"/>
  <c r="O44" i="9"/>
  <c r="J50" i="9" s="1"/>
  <c r="M44" i="9"/>
  <c r="J48" i="9" s="1"/>
  <c r="S2" i="9"/>
  <c r="J51" i="9" l="1"/>
  <c r="B53" i="9" l="1"/>
  <c r="O1" i="2" l="1"/>
  <c r="F44" i="9" l="1"/>
  <c r="G16" i="5" l="1"/>
  <c r="F19" i="7" l="1"/>
  <c r="F22" i="7" s="1"/>
  <c r="E19" i="7"/>
  <c r="E22" i="7" s="1"/>
  <c r="D19" i="7"/>
  <c r="D22" i="7" s="1"/>
  <c r="E26" i="7"/>
  <c r="E24" i="7" l="1"/>
  <c r="B53" i="2"/>
  <c r="L8" i="2"/>
  <c r="L20" i="2" s="1"/>
  <c r="L29" i="2" s="1"/>
  <c r="L49" i="2"/>
  <c r="M47" i="9" l="1"/>
  <c r="H51" i="12"/>
  <c r="K14" i="2"/>
  <c r="N14" i="2" s="1"/>
  <c r="K13" i="2"/>
  <c r="N13" i="2" s="1"/>
  <c r="K12" i="2"/>
  <c r="N12" i="2" s="1"/>
  <c r="K11" i="2"/>
  <c r="N11" i="2" s="1"/>
  <c r="K10" i="2"/>
  <c r="N10" i="2" s="1"/>
  <c r="B52" i="5"/>
  <c r="I49" i="5"/>
  <c r="K21" i="5"/>
  <c r="M21" i="5" s="1"/>
  <c r="I26" i="5"/>
  <c r="I37" i="5"/>
  <c r="K46" i="5"/>
  <c r="M46" i="5" s="1"/>
  <c r="K15" i="5"/>
  <c r="K9" i="2"/>
  <c r="B54" i="4"/>
  <c r="K10" i="5" l="1"/>
  <c r="M10" i="5" s="1"/>
  <c r="K14" i="5"/>
  <c r="M14" i="5" s="1"/>
  <c r="K13" i="5"/>
  <c r="M13" i="5" s="1"/>
  <c r="K43" i="5"/>
  <c r="M43" i="5" s="1"/>
  <c r="K32" i="5"/>
  <c r="M32" i="5" s="1"/>
  <c r="K47" i="5"/>
  <c r="M47" i="5" s="1"/>
  <c r="K36" i="5"/>
  <c r="M36" i="5" s="1"/>
  <c r="K15" i="2"/>
  <c r="N15" i="2" s="1"/>
  <c r="I16" i="5"/>
  <c r="I51" i="5" s="1"/>
  <c r="K11" i="5"/>
  <c r="M11" i="5" s="1"/>
  <c r="K12" i="5"/>
  <c r="M12" i="5" s="1"/>
  <c r="K9" i="5"/>
  <c r="M15" i="5"/>
  <c r="K25" i="5"/>
  <c r="M25" i="5" s="1"/>
  <c r="K30" i="5"/>
  <c r="K34" i="5"/>
  <c r="M34" i="5" s="1"/>
  <c r="K41" i="5"/>
  <c r="M41" i="5" s="1"/>
  <c r="K45" i="5"/>
  <c r="M45" i="5" s="1"/>
  <c r="K22" i="5"/>
  <c r="M22" i="5" s="1"/>
  <c r="K24" i="5"/>
  <c r="M24" i="5" s="1"/>
  <c r="K33" i="5"/>
  <c r="M33" i="5" s="1"/>
  <c r="K44" i="5"/>
  <c r="M44" i="5" s="1"/>
  <c r="K48" i="5"/>
  <c r="M48" i="5" s="1"/>
  <c r="K23" i="5"/>
  <c r="M23" i="5" s="1"/>
  <c r="K31" i="5"/>
  <c r="M31" i="5" s="1"/>
  <c r="K35" i="5"/>
  <c r="M35" i="5" s="1"/>
  <c r="K42" i="5"/>
  <c r="M42" i="5" s="1"/>
  <c r="M9" i="5" l="1"/>
  <c r="M16" i="5" s="1"/>
  <c r="K16" i="5"/>
  <c r="M49" i="5"/>
  <c r="M26" i="5"/>
  <c r="M30" i="5"/>
  <c r="M37" i="5" s="1"/>
  <c r="K37" i="5"/>
  <c r="K49" i="5"/>
  <c r="M52" i="5" l="1"/>
  <c r="B4" i="6" l="1"/>
  <c r="C4" i="6" s="1"/>
  <c r="T1" i="4"/>
  <c r="L33" i="4" s="1"/>
  <c r="B5" i="6" l="1"/>
  <c r="C5" i="6" s="1"/>
  <c r="E2" i="7"/>
  <c r="C18" i="7" s="1"/>
  <c r="C17" i="7" s="1"/>
  <c r="C16" i="7" s="1"/>
  <c r="C15" i="7" s="1"/>
  <c r="C14" i="7" s="1"/>
  <c r="C13" i="7" s="1"/>
  <c r="C12" i="7" s="1"/>
  <c r="L48" i="4"/>
  <c r="L44" i="4"/>
  <c r="L34" i="4"/>
  <c r="L26" i="4"/>
  <c r="L47" i="4"/>
  <c r="L43" i="4"/>
  <c r="L32" i="4"/>
  <c r="L25" i="4"/>
  <c r="L50" i="4"/>
  <c r="L46" i="4"/>
  <c r="L42" i="4"/>
  <c r="L36" i="4"/>
  <c r="L24" i="4"/>
  <c r="L23" i="4"/>
  <c r="L49" i="4"/>
  <c r="L45" i="4"/>
  <c r="L41" i="4"/>
  <c r="L35" i="4"/>
  <c r="L31" i="4"/>
  <c r="K26" i="5"/>
  <c r="K52" i="5" s="1"/>
  <c r="B6" i="6" l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J2" i="12" s="1"/>
  <c r="B12" i="12" s="1"/>
  <c r="O1" i="4"/>
  <c r="L2" i="9" l="1"/>
  <c r="C39" i="9" s="1"/>
  <c r="L4" i="10"/>
  <c r="K5" i="2"/>
  <c r="K5" i="4"/>
  <c r="K5" i="5"/>
  <c r="B36" i="6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K5" i="11"/>
  <c r="C12" i="12"/>
  <c r="B17" i="12"/>
  <c r="D39" i="9"/>
  <c r="C34" i="9"/>
  <c r="S42" i="9"/>
  <c r="R1" i="4"/>
  <c r="C17" i="12" l="1"/>
  <c r="B22" i="12"/>
  <c r="D34" i="9"/>
  <c r="S37" i="9"/>
  <c r="C29" i="9"/>
  <c r="K23" i="4"/>
  <c r="N23" i="4" s="1"/>
  <c r="K26" i="4"/>
  <c r="N26" i="4" s="1"/>
  <c r="K25" i="4"/>
  <c r="N25" i="4" s="1"/>
  <c r="K24" i="4"/>
  <c r="N24" i="4" s="1"/>
  <c r="K33" i="4"/>
  <c r="N33" i="4" s="1"/>
  <c r="K50" i="4"/>
  <c r="N50" i="4" s="1"/>
  <c r="K46" i="4"/>
  <c r="N46" i="4" s="1"/>
  <c r="K42" i="4"/>
  <c r="N42" i="4" s="1"/>
  <c r="K34" i="4"/>
  <c r="N34" i="4" s="1"/>
  <c r="K31" i="4"/>
  <c r="N31" i="4" s="1"/>
  <c r="K49" i="4"/>
  <c r="N49" i="4" s="1"/>
  <c r="K45" i="4"/>
  <c r="N45" i="4" s="1"/>
  <c r="K41" i="4"/>
  <c r="N41" i="4" s="1"/>
  <c r="K32" i="4"/>
  <c r="N32" i="4" s="1"/>
  <c r="K48" i="4"/>
  <c r="N48" i="4" s="1"/>
  <c r="K44" i="4"/>
  <c r="N44" i="4" s="1"/>
  <c r="K36" i="4"/>
  <c r="N36" i="4" s="1"/>
  <c r="K47" i="4"/>
  <c r="N47" i="4" s="1"/>
  <c r="K43" i="4"/>
  <c r="N43" i="4" s="1"/>
  <c r="K35" i="4"/>
  <c r="N35" i="4" s="1"/>
  <c r="Q1" i="4"/>
  <c r="P1" i="4"/>
  <c r="C22" i="12" l="1"/>
  <c r="B27" i="12"/>
  <c r="C24" i="9"/>
  <c r="S32" i="9"/>
  <c r="D29" i="9"/>
  <c r="L22" i="4"/>
  <c r="L27" i="4" s="1"/>
  <c r="L11" i="4"/>
  <c r="L10" i="4"/>
  <c r="L12" i="4"/>
  <c r="K22" i="4"/>
  <c r="K14" i="4"/>
  <c r="K15" i="4"/>
  <c r="K13" i="4"/>
  <c r="K12" i="4"/>
  <c r="K10" i="4"/>
  <c r="K11" i="4"/>
  <c r="N37" i="4"/>
  <c r="L37" i="4"/>
  <c r="K37" i="4"/>
  <c r="N51" i="4"/>
  <c r="L51" i="4"/>
  <c r="K51" i="4"/>
  <c r="I51" i="4"/>
  <c r="I37" i="4"/>
  <c r="C27" i="12" l="1"/>
  <c r="D27" i="12" s="1"/>
  <c r="D47" i="12" s="1"/>
  <c r="B32" i="12"/>
  <c r="N11" i="4"/>
  <c r="N10" i="4"/>
  <c r="K27" i="4"/>
  <c r="N22" i="4"/>
  <c r="N27" i="4" s="1"/>
  <c r="S27" i="9"/>
  <c r="C19" i="9"/>
  <c r="D24" i="9"/>
  <c r="N12" i="4"/>
  <c r="I27" i="4"/>
  <c r="C32" i="12" l="1"/>
  <c r="B37" i="12"/>
  <c r="S22" i="9"/>
  <c r="D19" i="9"/>
  <c r="C14" i="9"/>
  <c r="L14" i="4"/>
  <c r="L13" i="4"/>
  <c r="K9" i="4"/>
  <c r="L9" i="4"/>
  <c r="I16" i="4"/>
  <c r="I53" i="4" s="1"/>
  <c r="L15" i="4"/>
  <c r="C37" i="12" l="1"/>
  <c r="B42" i="12"/>
  <c r="C42" i="12" s="1"/>
  <c r="S17" i="9"/>
  <c r="D14" i="9"/>
  <c r="C9" i="9"/>
  <c r="D9" i="9" s="1"/>
  <c r="N13" i="4"/>
  <c r="N9" i="4"/>
  <c r="N15" i="4"/>
  <c r="N14" i="4"/>
  <c r="L16" i="4"/>
  <c r="L54" i="4" s="1"/>
  <c r="K16" i="4"/>
  <c r="K54" i="4" s="1"/>
  <c r="I49" i="2"/>
  <c r="I37" i="2"/>
  <c r="C47" i="12" l="1"/>
  <c r="E47" i="12"/>
  <c r="S12" i="9"/>
  <c r="N16" i="4"/>
  <c r="N54" i="4" s="1"/>
  <c r="K8" i="2" l="1"/>
  <c r="K45" i="2" l="1"/>
  <c r="N45" i="2" s="1"/>
  <c r="K41" i="2"/>
  <c r="K30" i="2"/>
  <c r="K34" i="2"/>
  <c r="K22" i="2"/>
  <c r="K21" i="2"/>
  <c r="K46" i="2"/>
  <c r="N46" i="2" s="1"/>
  <c r="K31" i="2"/>
  <c r="K35" i="2"/>
  <c r="K23" i="2"/>
  <c r="K43" i="2"/>
  <c r="N43" i="2" s="1"/>
  <c r="K47" i="2"/>
  <c r="N47" i="2" s="1"/>
  <c r="K32" i="2"/>
  <c r="K36" i="2"/>
  <c r="K24" i="2"/>
  <c r="K44" i="2"/>
  <c r="N44" i="2" s="1"/>
  <c r="K48" i="2"/>
  <c r="N48" i="2" s="1"/>
  <c r="K33" i="2"/>
  <c r="K25" i="2"/>
  <c r="K42" i="2"/>
  <c r="N42" i="2" s="1"/>
  <c r="N31" i="2" l="1"/>
  <c r="N36" i="2"/>
  <c r="N33" i="2"/>
  <c r="N23" i="2"/>
  <c r="N32" i="2"/>
  <c r="N35" i="2"/>
  <c r="N34" i="2"/>
  <c r="N25" i="2"/>
  <c r="N24" i="2"/>
  <c r="K37" i="2"/>
  <c r="K26" i="2"/>
  <c r="N41" i="2"/>
  <c r="N49" i="2" s="1"/>
  <c r="K49" i="2"/>
  <c r="K16" i="2"/>
  <c r="I16" i="2"/>
  <c r="I52" i="2" s="1"/>
  <c r="L26" i="2" l="1"/>
  <c r="L16" i="2"/>
  <c r="L37" i="2"/>
  <c r="N22" i="2"/>
  <c r="K53" i="2"/>
  <c r="N21" i="2"/>
  <c r="N30" i="2"/>
  <c r="N37" i="2" s="1"/>
  <c r="N9" i="2"/>
  <c r="N16" i="2" s="1"/>
  <c r="L53" i="2" l="1"/>
  <c r="N26" i="2"/>
  <c r="N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64C553CA-A534-45FE-9397-85CAF4543DE6}">
      <text>
        <r>
          <rPr>
            <b/>
            <sz val="9"/>
            <color indexed="81"/>
            <rFont val="Tahoma"/>
            <family val="2"/>
          </rPr>
          <t>Amount of your credit card statement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H7" authorId="0" shapeId="0" xr:uid="{F4E5D429-BD47-4379-A38C-44FEF7779E5D}">
      <text>
        <r>
          <rPr>
            <b/>
            <sz val="9"/>
            <color indexed="81"/>
            <rFont val="Tahoma"/>
            <family val="2"/>
          </rPr>
          <t>Put only miles</t>
        </r>
      </text>
    </comment>
    <comment ref="J18" authorId="0" shapeId="0" xr:uid="{67494D34-CD76-4EDE-9B77-5CE67C66DC14}">
      <text>
        <r>
          <rPr>
            <b/>
            <sz val="9"/>
            <color indexed="81"/>
            <rFont val="Tahoma"/>
            <family val="2"/>
          </rPr>
          <t>Amount of your usa bill and put only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8538235B-9325-4303-8C24-064CB6AFCA63}">
      <text>
        <r>
          <rPr>
            <sz val="9"/>
            <color indexed="81"/>
            <rFont val="Tahoma"/>
            <family val="2"/>
          </rPr>
          <t>This amount for each kilometer driven over 40 kilometers
(identify the total number of km)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398869B9-358F-42E1-9B6B-E090EA69EA86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Put only 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Karmel Marcotte Lefrancois</author>
  </authors>
  <commentList>
    <comment ref="G2" authorId="0" shapeId="0" xr:uid="{613EA961-9214-4869-89E8-1C212EAFC918}">
      <text>
        <r>
          <rPr>
            <b/>
            <sz val="9"/>
            <color indexed="81"/>
            <rFont val="Tahoma"/>
            <family val="2"/>
          </rPr>
          <t>Enter your name</t>
        </r>
      </text>
    </comment>
    <comment ref="P2" authorId="0" shapeId="0" xr:uid="{0805C006-1839-4E3A-90F6-E1A211C8F0A7}">
      <text>
        <r>
          <rPr>
            <b/>
            <sz val="9"/>
            <color indexed="81"/>
            <rFont val="Tahoma"/>
            <family val="2"/>
          </rPr>
          <t>Only select from this list the period and date will show out</t>
        </r>
      </text>
    </comment>
    <comment ref="H13" authorId="1" shapeId="0" xr:uid="{56C536A7-0BC1-498B-B327-665C64958CEA}">
      <text>
        <r>
          <rPr>
            <b/>
            <sz val="12"/>
            <color indexed="81"/>
            <rFont val="Arial"/>
            <family val="2"/>
          </rPr>
          <t>When you want to apply for leave or you are traveling make a choice in the list
It will be important to delete your choice in the next period.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Marélie Robert-Croteau</author>
    <author>Gisèle Grenier</author>
    <author>Geneviève</author>
  </authors>
  <commentList>
    <comment ref="A1" authorId="0" shapeId="0" xr:uid="{C52BD6F5-D9E6-4895-92D3-AFF181AA2E5B}">
      <text>
        <r>
          <rPr>
            <sz val="9"/>
            <color indexed="81"/>
            <rFont val="Tahoma"/>
            <family val="2"/>
          </rPr>
          <t>You can find this information on your Cangaroo account</t>
        </r>
      </text>
    </comment>
    <comment ref="F1" authorId="0" shapeId="0" xr:uid="{BFAF6981-5867-4184-9007-91BEE3CAF36B}">
      <text>
        <r>
          <rPr>
            <sz val="9"/>
            <color indexed="81"/>
            <rFont val="Tahoma"/>
            <family val="2"/>
          </rPr>
          <t>Choose the region where you worked the majority of the week.</t>
        </r>
      </text>
    </comment>
    <comment ref="G1" authorId="0" shapeId="0" xr:uid="{BDF7CB30-3817-4908-B4F1-20295E2EB93F}">
      <text>
        <r>
          <rPr>
            <sz val="9"/>
            <color indexed="81"/>
            <rFont val="Tahoma"/>
            <family val="2"/>
          </rPr>
          <t>Please write your full name</t>
        </r>
      </text>
    </comment>
    <comment ref="P2" authorId="1" shapeId="0" xr:uid="{F156AF21-20E6-4477-8A16-0B6886EECB15}">
      <text>
        <r>
          <rPr>
            <sz val="9"/>
            <color indexed="81"/>
            <rFont val="Tahoma"/>
            <family val="2"/>
          </rPr>
          <t xml:space="preserve">Just enter the time period and the date will be displayed automatically.  </t>
        </r>
      </text>
    </comment>
    <comment ref="F3" authorId="0" shapeId="0" xr:uid="{8A08F874-533B-44BF-9C4C-0A3EAA6D9021}">
      <text>
        <r>
          <rPr>
            <sz val="9"/>
            <color indexed="81"/>
            <rFont val="Tahoma"/>
            <family val="2"/>
          </rPr>
          <t>The Payroll is the first 2 letters of your employee number</t>
        </r>
      </text>
    </comment>
    <comment ref="G3" authorId="0" shapeId="0" xr:uid="{D8E95420-367D-4B94-8B65-68B4DD5ADDA9}">
      <text>
        <r>
          <rPr>
            <sz val="9"/>
            <color indexed="81"/>
            <rFont val="Tahoma"/>
            <family val="2"/>
          </rPr>
          <t>You can find this information on your Cangaroo account</t>
        </r>
      </text>
    </comment>
    <comment ref="F6" authorId="2" shapeId="0" xr:uid="{C0826111-C8C4-4088-9515-3E377B7A9531}">
      <text>
        <r>
          <rPr>
            <b/>
            <sz val="9"/>
            <color indexed="81"/>
            <rFont val="Tahoma"/>
            <family val="2"/>
          </rPr>
          <t>Geneviève:</t>
        </r>
        <r>
          <rPr>
            <sz val="9"/>
            <color indexed="81"/>
            <rFont val="Tahoma"/>
            <family val="2"/>
          </rPr>
          <t xml:space="preserve">
IL est primordial de répartir les heures:
à chaque jours vous devez répartir le nombre d'heures.
Ex: j'ai fait 9 heures donc 4 heures dans le garage et 5 heures de travaux dans les tranchées
si ce n'est pas balancer une cellule devriendra rouge</t>
        </r>
      </text>
    </comment>
    <comment ref="G48" authorId="0" shapeId="0" xr:uid="{F626548C-5E0C-4CF3-B821-82E259A8DE65}">
      <text>
        <r>
          <rPr>
            <sz val="9"/>
            <color indexed="81"/>
            <rFont val="Tahoma"/>
            <family val="2"/>
          </rPr>
          <t>Choose an option</t>
        </r>
      </text>
    </comment>
    <comment ref="I48" authorId="0" shapeId="0" xr:uid="{92F8B1C4-F75A-475F-AF60-8B5B16EB8DFD}">
      <text>
        <r>
          <rPr>
            <sz val="9"/>
            <color indexed="81"/>
            <rFont val="Tahoma"/>
            <family val="2"/>
          </rPr>
          <t xml:space="preserve">Enter the number of hours you want to bank or use from your bank
</t>
        </r>
      </text>
    </comment>
    <comment ref="O51" authorId="0" shapeId="0" xr:uid="{1F7F5865-F264-4045-9E92-23119CDDF25F}">
      <text>
        <r>
          <rPr>
            <sz val="9"/>
            <color indexed="81"/>
            <rFont val="Tahoma"/>
            <family val="2"/>
          </rPr>
          <t>Enter the number corresponding to the number of trips to the mine according to the KMs traveled.</t>
        </r>
      </text>
    </comment>
    <comment ref="P51" authorId="0" shapeId="0" xr:uid="{4C35ECA9-0190-4559-93EF-5D8AF3812E8A}">
      <text>
        <r>
          <rPr>
            <sz val="9"/>
            <color indexed="81"/>
            <rFont val="Tahoma"/>
            <family val="2"/>
          </rPr>
          <t>Enter the number corresponding to the number of return journeys according to the KMs travelled.</t>
        </r>
      </text>
    </comment>
    <comment ref="H54" authorId="0" shapeId="0" xr:uid="{2769564A-0659-44C7-96BE-232457610B02}">
      <text>
        <r>
          <rPr>
            <b/>
            <sz val="9"/>
            <color indexed="81"/>
            <rFont val="Tahoma"/>
            <family val="2"/>
          </rPr>
          <t>Enter the number of hours worked with bonus. 
*See policy</t>
        </r>
      </text>
    </comment>
  </commentList>
</comments>
</file>

<file path=xl/sharedStrings.xml><?xml version="1.0" encoding="utf-8"?>
<sst xmlns="http://schemas.openxmlformats.org/spreadsheetml/2006/main" count="689" uniqueCount="278">
  <si>
    <t>EMPLOYEE NAME</t>
  </si>
  <si>
    <t>TOTAL</t>
  </si>
  <si>
    <t>KM</t>
  </si>
  <si>
    <t>DATE</t>
  </si>
  <si>
    <t>NB /KM</t>
  </si>
  <si>
    <t>Week ending:</t>
  </si>
  <si>
    <t>Per</t>
  </si>
  <si>
    <t>Accounting</t>
  </si>
  <si>
    <t>CTI</t>
  </si>
  <si>
    <t>Amount</t>
  </si>
  <si>
    <t>prior taxes</t>
  </si>
  <si>
    <t># Account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</si>
  <si>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</si>
  <si>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</si>
  <si>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</si>
  <si>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</si>
  <si>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</si>
  <si>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</si>
  <si>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</si>
  <si>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</si>
  <si>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</si>
  <si>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MEAL</t>
  </si>
  <si>
    <t>CUSTMER NAME, PLACE AND GUEST</t>
  </si>
  <si>
    <t>Per diem :13/113 x 50%
Repas: t.r.p. x 50%</t>
  </si>
  <si>
    <t>OTHERS</t>
  </si>
  <si>
    <t>DESCRIPTION</t>
  </si>
  <si>
    <t>CTI (note 1)</t>
  </si>
  <si>
    <t>t.r.p</t>
  </si>
  <si>
    <t>n.a</t>
  </si>
  <si>
    <t>taux de taxe</t>
  </si>
  <si>
    <t>Pér</t>
  </si>
  <si>
    <t>WEEK ENDING</t>
  </si>
  <si>
    <t>NB / KM</t>
  </si>
  <si>
    <t>ACCOUNTING</t>
  </si>
  <si>
    <t>RTI</t>
  </si>
  <si>
    <t>AMOUNT</t>
  </si>
  <si>
    <t>PRIOR TAXES</t>
  </si>
  <si>
    <t>#Account</t>
  </si>
  <si>
    <t>CUSTOMER NAME, PLACE AND GUEST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</si>
  <si>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</si>
  <si>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</si>
  <si>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</si>
  <si>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</si>
  <si>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</si>
  <si>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</si>
  <si>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</si>
  <si>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</si>
  <si>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</si>
  <si>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</si>
  <si>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</si>
  <si>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</si>
  <si>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</si>
  <si>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Per diem Meal</t>
  </si>
  <si>
    <t>Meal ands entertainment</t>
  </si>
  <si>
    <t>9,975/114,975</t>
  </si>
  <si>
    <t>REF</t>
  </si>
  <si>
    <t>Day</t>
  </si>
  <si>
    <t>Holiday</t>
  </si>
  <si>
    <t>Quebec</t>
  </si>
  <si>
    <t>BWD</t>
  </si>
  <si>
    <t>x</t>
  </si>
  <si>
    <t>FUEL/GASOLIN, FUND, LONG DISTANCE, PHONE CELL, CAR RENTAL</t>
  </si>
  <si>
    <t>Internationnal Plane number</t>
  </si>
  <si>
    <t>HOTEL, PARKING, TAXI OTHERS EXPENSES</t>
  </si>
  <si>
    <t>EMPLOYEE SIGNATURE</t>
  </si>
  <si>
    <t>AUTHORIZED SIGNATURE</t>
  </si>
  <si>
    <t>AMOUNT TO</t>
  </si>
  <si>
    <t>PAY</t>
  </si>
  <si>
    <t>Grand total</t>
  </si>
  <si>
    <t>National plane number</t>
  </si>
  <si>
    <t>Expenses Quebec</t>
  </si>
  <si>
    <t>Project</t>
  </si>
  <si>
    <t>FOR MEAL DIEM TAKE 1st line 5/105 * 50%</t>
  </si>
  <si>
    <t>FOR MEAL DIEM TAKE 1st line 5/115 * 50%</t>
  </si>
  <si>
    <t>FOR MEALS DIEM TAKE 1st line 13/113 *50%</t>
  </si>
  <si>
    <t>DAY</t>
  </si>
  <si>
    <t>BREAKFAST</t>
  </si>
  <si>
    <t>LUNCH</t>
  </si>
  <si>
    <t>DINNER</t>
  </si>
  <si>
    <t>#PROJECT</t>
  </si>
  <si>
    <t>SUNDAY</t>
  </si>
  <si>
    <t>MONDAY</t>
  </si>
  <si>
    <t>TUESDAY</t>
  </si>
  <si>
    <t>WEDNESDAY</t>
  </si>
  <si>
    <t>THURSDAY</t>
  </si>
  <si>
    <t>FRIDAY</t>
  </si>
  <si>
    <t>SATURDAY</t>
  </si>
  <si>
    <t>Total per meal</t>
  </si>
  <si>
    <t xml:space="preserve">TOTAL $ </t>
  </si>
  <si>
    <t>TOTAL:</t>
  </si>
  <si>
    <t>Supervisor</t>
  </si>
  <si>
    <t>Employee</t>
  </si>
  <si>
    <t>Breakfast</t>
  </si>
  <si>
    <t>Lunch</t>
  </si>
  <si>
    <t>Expenses
Nova Scotia</t>
  </si>
  <si>
    <t>Expenses
Ontario</t>
  </si>
  <si>
    <t>Hours-total</t>
  </si>
  <si>
    <t>Work
Specification</t>
  </si>
  <si>
    <t>WORKING HOURS</t>
  </si>
  <si>
    <t>Sunday</t>
  </si>
  <si>
    <t>Address</t>
  </si>
  <si>
    <t>Monday</t>
  </si>
  <si>
    <t>Tuesday</t>
  </si>
  <si>
    <t>Wednesday</t>
  </si>
  <si>
    <t>Thursday</t>
  </si>
  <si>
    <t>Friday</t>
  </si>
  <si>
    <t>Saturday</t>
  </si>
  <si>
    <t>SUPPLEMENTARY HOURS REQUIRED SUPERIOR APPROBATION</t>
  </si>
  <si>
    <t>Total worked hours</t>
  </si>
  <si>
    <t>COMMENT</t>
  </si>
  <si>
    <t>Regular :</t>
  </si>
  <si>
    <t>Meal :</t>
  </si>
  <si>
    <t>Over :</t>
  </si>
  <si>
    <t>Travel :</t>
  </si>
  <si>
    <t>approuved by</t>
  </si>
  <si>
    <t>Date</t>
  </si>
  <si>
    <t>* Select from the list if you have a trip or transport equipment.</t>
  </si>
  <si>
    <t>* You must provide us with your expense invoices to get your refund</t>
  </si>
  <si>
    <t>13/113</t>
  </si>
  <si>
    <t>Total Hours</t>
  </si>
  <si>
    <t>Employee signature</t>
  </si>
  <si>
    <t>Garage - Others</t>
  </si>
  <si>
    <t>Close site</t>
  </si>
  <si>
    <t>Far site</t>
  </si>
  <si>
    <t>Resume</t>
  </si>
  <si>
    <t>Total</t>
  </si>
  <si>
    <t>* Do not register hours when you are on vacation. (Column E) But only the description.</t>
  </si>
  <si>
    <t>* Do not set a time when you are not working on a holiday (Column E)</t>
  </si>
  <si>
    <t>Vacation pay</t>
  </si>
  <si>
    <t>Vacation without pay</t>
  </si>
  <si>
    <t>Vacance</t>
  </si>
  <si>
    <t>Vacance sans solde</t>
  </si>
  <si>
    <t>congé maladie</t>
  </si>
  <si>
    <t>Traduction</t>
  </si>
  <si>
    <t>Sick day</t>
  </si>
  <si>
    <t>Work Holiday</t>
  </si>
  <si>
    <t>Verification currency conversion Usa - Can</t>
  </si>
  <si>
    <t>Miles</t>
  </si>
  <si>
    <t>NB /Miles</t>
  </si>
  <si>
    <t xml:space="preserve">Usa
$ Only </t>
  </si>
  <si>
    <t xml:space="preserve">Canadian
$ only </t>
  </si>
  <si>
    <t>Tx</t>
  </si>
  <si>
    <t>PROJECT</t>
  </si>
  <si>
    <t>FOR MEAL DIEM TAKE 1ST LINE</t>
  </si>
  <si>
    <t>MEALS AND ENTERTAINMENT</t>
  </si>
  <si>
    <t>FUEL/GASOLINE, FUND, LONG DISTANCE, PHONE CELL, CAR RENTAL</t>
  </si>
  <si>
    <t>Timmins</t>
  </si>
  <si>
    <t>HOTEL, INTERNATIONNAL PLANE, PARKING, TAXI OTHERS EXPENSES</t>
  </si>
  <si>
    <t>Total Usa</t>
  </si>
  <si>
    <t>Amount to pay</t>
  </si>
  <si>
    <t>Tx Average</t>
  </si>
  <si>
    <t>* You must provide credit card account statement</t>
  </si>
  <si>
    <t>* To create a copy of a sheet : CTRL + Left click mouse hold and drag</t>
  </si>
  <si>
    <t>Version 2,0</t>
  </si>
  <si>
    <t>Mobilization / demobilization</t>
  </si>
  <si>
    <t>Trainning</t>
  </si>
  <si>
    <t>Indicate your itinerary</t>
  </si>
  <si>
    <t>EMPLOYE NUMBER</t>
  </si>
  <si>
    <t>CHOOSE REGION</t>
  </si>
  <si>
    <t>1011 - Sherbrooke</t>
  </si>
  <si>
    <t>1012 - Varenne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</si>
  <si>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</si>
  <si>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</si>
  <si>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</si>
  <si>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</si>
  <si>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</si>
  <si>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</si>
  <si>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2002 - États-Unis -divers</t>
  </si>
  <si>
    <t>3001 - Guyanne</t>
  </si>
  <si>
    <t>3002 - Suriname</t>
  </si>
  <si>
    <t>4001 -Bermudes</t>
  </si>
  <si>
    <t>5001 - Burkina</t>
  </si>
  <si>
    <t>5002 - Senegal</t>
  </si>
  <si>
    <t>5003 - Togo</t>
  </si>
  <si>
    <t>5004 - Mali</t>
  </si>
  <si>
    <t>5005 -Cote d'Ivoire</t>
  </si>
  <si>
    <t>5006 -Namibia</t>
  </si>
  <si>
    <t>Region</t>
  </si>
  <si>
    <t>YOUR MANAGER</t>
  </si>
  <si>
    <t>CHOOSE
REGION</t>
  </si>
  <si>
    <t>PAYROLL</t>
  </si>
  <si>
    <t>Projet:</t>
  </si>
  <si>
    <t>2001 - Caroline du Sud</t>
  </si>
  <si>
    <t>2003-Caroline du Nord</t>
  </si>
  <si>
    <t>5007-Guinée</t>
  </si>
  <si>
    <t>Nova Scotia</t>
  </si>
  <si>
    <t>Ontario</t>
  </si>
  <si>
    <t>EMPLOYE #</t>
  </si>
  <si>
    <t>IDENTIFY THE STARTING POINT AND THE END POINT</t>
  </si>
  <si>
    <t>The maps option of the Google site is used as a reference to establish
 the most common path between the two points corresponds 
to the first route suggested by Google Maps</t>
  </si>
  <si>
    <t>,</t>
  </si>
  <si>
    <t>PER</t>
  </si>
  <si>
    <t>EXPENSE
CB</t>
  </si>
  <si>
    <t>Per diem: 5/105 x 50%
Repas:  t.r.p x 50%</t>
  </si>
  <si>
    <t>Projet</t>
  </si>
  <si>
    <t># Compte</t>
  </si>
  <si>
    <t>* Vous devez nous fournir vos facture de dépenses pour obtenir votre remboursement</t>
  </si>
  <si>
    <t>Other work site</t>
  </si>
  <si>
    <t>Mining site</t>
  </si>
  <si>
    <t>Your Name</t>
  </si>
  <si>
    <t>New Year's Day</t>
  </si>
  <si>
    <t>Heritage Day</t>
  </si>
  <si>
    <t>Day after Christmas</t>
  </si>
  <si>
    <t>Special leave</t>
  </si>
  <si>
    <t>Travel day</t>
  </si>
  <si>
    <t>Work partner</t>
  </si>
  <si>
    <t>Shift</t>
  </si>
  <si>
    <t>Other</t>
  </si>
  <si>
    <t>Night</t>
  </si>
  <si>
    <t>Garage /
Other</t>
  </si>
  <si>
    <t>REGION</t>
  </si>
  <si>
    <t>AUX</t>
  </si>
  <si>
    <t>N/A</t>
  </si>
  <si>
    <t>CCQ</t>
  </si>
  <si>
    <t xml:space="preserve">Projet - Client: </t>
  </si>
  <si>
    <t>:</t>
  </si>
  <si>
    <t>161-320</t>
  </si>
  <si>
    <t>321-420</t>
  </si>
  <si>
    <t>421- plus</t>
  </si>
  <si>
    <t>WEEK ENDING ON</t>
  </si>
  <si>
    <t>Garage / Shop</t>
  </si>
  <si>
    <t>Other site</t>
  </si>
  <si>
    <t>Hours worked</t>
  </si>
  <si>
    <t>Work Specification</t>
  </si>
  <si>
    <t xml:space="preserve">Address - City: </t>
  </si>
  <si>
    <t>Team-mate :</t>
  </si>
  <si>
    <t>Specification</t>
  </si>
  <si>
    <t>Allowance</t>
  </si>
  <si>
    <t>Return</t>
  </si>
  <si>
    <t>Go</t>
  </si>
  <si>
    <t>Time Bank</t>
  </si>
  <si>
    <t>Put hours in time bank</t>
  </si>
  <si>
    <t>Use banked hours</t>
  </si>
  <si>
    <t>Bank overtime</t>
  </si>
  <si>
    <t>Pay specified number of hours</t>
  </si>
  <si>
    <t>New residential</t>
  </si>
  <si>
    <t>Inst. Com. GC</t>
  </si>
  <si>
    <t>1015 - Val d'Or</t>
  </si>
  <si>
    <t>CCQ - New residential</t>
  </si>
  <si>
    <t>Weekly summary</t>
  </si>
  <si>
    <t>Reimbursement of meal expenses</t>
  </si>
  <si>
    <t>Travel allowance</t>
  </si>
  <si>
    <t>CCQ - Inst. Com. GC</t>
  </si>
  <si>
    <t>Total hours worked</t>
  </si>
  <si>
    <t>Employee's signature</t>
  </si>
  <si>
    <t>Approved by</t>
  </si>
  <si>
    <t>81-160</t>
  </si>
  <si>
    <t>50-80</t>
  </si>
  <si>
    <t>Mining site only</t>
  </si>
  <si>
    <t>Driver bonus - Class 1 &amp; 3</t>
  </si>
  <si>
    <t>QC0000</t>
  </si>
  <si>
    <t>Full Name</t>
  </si>
  <si>
    <t>ONT</t>
  </si>
  <si>
    <t>CB</t>
  </si>
  <si>
    <t>USA</t>
  </si>
  <si>
    <t>X</t>
  </si>
  <si>
    <t>Next day of new day</t>
  </si>
  <si>
    <t>On Good Friday</t>
  </si>
  <si>
    <t>Patriot's Day</t>
  </si>
  <si>
    <t>National holiday of Quebec</t>
  </si>
  <si>
    <t>Canada day</t>
  </si>
  <si>
    <t>Independance Day</t>
  </si>
  <si>
    <t>Fête Colombie-Britanique</t>
  </si>
  <si>
    <t>Natal Day</t>
  </si>
  <si>
    <t>Labor Day</t>
  </si>
  <si>
    <t>Thanksgiving</t>
  </si>
  <si>
    <t>Day remembrace</t>
  </si>
  <si>
    <t>Thanksgiving Day </t>
  </si>
  <si>
    <t xml:space="preserve">Next day Thanksgiving </t>
  </si>
  <si>
    <t>Christmas Day</t>
  </si>
  <si>
    <t>Total de jours payé par CIE</t>
  </si>
  <si>
    <t>Colombie Britanique</t>
  </si>
  <si>
    <t>g</t>
  </si>
  <si>
    <t>2025 Ontario</t>
  </si>
  <si>
    <t>CAN-USA CREDIT CARD</t>
  </si>
  <si>
    <t>2025 BRITISH COLUMBIA</t>
  </si>
  <si>
    <t xml:space="preserve">2025 
Nova Scotia - Newfoundland </t>
  </si>
  <si>
    <t>2025 QUEBEC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</si>
</sst>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[$-1009]d/mmm/yy;@"/>
    <numFmt numFmtId="172" formatCode="[$-409]d/mmm/yy;@"/>
    <numFmt numFmtId="173" formatCode="_-[$$-1009]* #,##0.00_-;\-[$$-1009]* #,##0.00_-;_-[$$-1009]* &quot;-&quot;??_-;_-@_-"/>
    <numFmt numFmtId="174" formatCode="[$$-409]#,##0.00"/>
    <numFmt numFmtId="175" formatCode="[$$-1009]#,##0.00"/>
    <numFmt numFmtId="176" formatCode="[h]:mm"/>
    <numFmt numFmtId="177" formatCode="dd\ mmm"/>
    <numFmt numFmtId="178" formatCode="_ * #,##0.00_)&quot; $&quot;_ ;_ * \(#,##0.00&quot;) $&quot;_ ;_ * \-??_)&quot; $&quot;_ ;_ @_ "/>
    <numFmt numFmtId="179" formatCode="dddd&quot;, &quot;mmmm\ dd&quot;, &quot;yyyy"/>
    <numFmt numFmtId="180" formatCode="[$$-409]#,##0.00&quot; /miles&quot;"/>
    <numFmt numFmtId="181" formatCode="0.000000"/>
    <numFmt numFmtId="182" formatCode="[$$-409]#,##0.00_);\([$$-409]#,##0.00\)"/>
    <numFmt numFmtId="183" formatCode="d\ mmm\ yyyy;@"/>
    <numFmt numFmtId="184" formatCode="0.00;[Red]0.00"/>
    <numFmt numFmtId="185" formatCode="0.00_);[Red]\(0.00\)"/>
  </numFmts>
  <fonts count="9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8"/>
      <name val="Segoe Script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6"/>
      <name val="Tahoma"/>
      <family val="2"/>
    </font>
    <font>
      <sz val="9"/>
      <name val="Arial"/>
      <family val="2"/>
    </font>
    <font>
      <sz val="12"/>
      <name val="Tahoma"/>
      <family val="2"/>
    </font>
    <font>
      <sz val="9"/>
      <name val="Tahoma"/>
      <family val="2"/>
    </font>
    <font>
      <sz val="12"/>
      <name val="Arial"/>
      <family val="2"/>
    </font>
    <font>
      <b/>
      <sz val="10"/>
      <name val="Calibri Light"/>
      <family val="1"/>
      <scheme val="major"/>
    </font>
    <font>
      <i/>
      <sz val="8"/>
      <name val="Tahoma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b/>
      <sz val="9"/>
      <color theme="3" tint="0.39997558519241921"/>
      <name val="Arial"/>
      <family val="2"/>
    </font>
    <font>
      <sz val="11"/>
      <name val="Calibri"/>
      <family val="2"/>
      <scheme val="minor"/>
    </font>
    <font>
      <b/>
      <sz val="14"/>
      <color theme="3" tint="-0.249977111117893"/>
      <name val="Arial"/>
      <family val="2"/>
    </font>
    <font>
      <i/>
      <sz val="24"/>
      <color indexed="8"/>
      <name val="Rage Italic"/>
      <family val="4"/>
    </font>
    <font>
      <b/>
      <sz val="8"/>
      <color rgb="FF0070C0"/>
      <name val="Tahoma"/>
      <family val="2"/>
    </font>
    <font>
      <b/>
      <i/>
      <sz val="10"/>
      <color theme="1"/>
      <name val="Segoe Script"/>
      <family val="4"/>
    </font>
    <font>
      <b/>
      <sz val="11"/>
      <color theme="0"/>
      <name val="Tahoma"/>
      <family val="2"/>
    </font>
    <font>
      <b/>
      <sz val="8"/>
      <name val="Tahoma"/>
      <family val="2"/>
    </font>
    <font>
      <b/>
      <sz val="11"/>
      <name val="Aharoni"/>
      <charset val="177"/>
    </font>
    <font>
      <sz val="8"/>
      <name val="Calibri Light"/>
      <family val="1"/>
      <scheme val="major"/>
    </font>
    <font>
      <i/>
      <sz val="9"/>
      <name val="Tahoma"/>
      <family val="2"/>
    </font>
    <font>
      <sz val="16"/>
      <name val="Rage Italic"/>
      <family val="4"/>
    </font>
    <font>
      <sz val="10"/>
      <color theme="0" tint="-0.34998626667073579"/>
      <name val="Tahoma"/>
      <family val="2"/>
    </font>
    <font>
      <b/>
      <sz val="9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Calibri"/>
      <family val="2"/>
      <scheme val="minor"/>
    </font>
    <font>
      <sz val="16"/>
      <color theme="0"/>
      <name val="Arial"/>
      <family val="2"/>
    </font>
    <font>
      <u/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6"/>
      <color theme="1"/>
      <name val="Arial"/>
      <family val="2"/>
    </font>
    <font>
      <b/>
      <sz val="16"/>
      <color theme="0"/>
      <name val="Arial Black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gray125">
        <bgColor theme="4" tint="0.799951170384838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rgb="FF002060"/>
      </patternFill>
    </fill>
  </fills>
  <borders count="1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9" fontId="27" fillId="0" borderId="0"/>
    <xf numFmtId="0" fontId="26" fillId="0" borderId="0"/>
    <xf numFmtId="44" fontId="26" fillId="0" borderId="0" applyFont="0" applyFill="0" applyBorder="0" applyAlignment="0" applyProtection="0"/>
    <xf numFmtId="0" fontId="27" fillId="0" borderId="0"/>
    <xf numFmtId="164" fontId="56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6" fillId="0" borderId="0" applyFill="0" applyBorder="0" applyAlignment="0" applyProtection="0"/>
    <xf numFmtId="44" fontId="2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6" fillId="0" borderId="0" applyFill="0" applyBorder="0" applyAlignment="0" applyProtection="0"/>
    <xf numFmtId="179" fontId="26" fillId="0" borderId="0"/>
    <xf numFmtId="169" fontId="27" fillId="0" borderId="0"/>
    <xf numFmtId="179" fontId="56" fillId="0" borderId="0"/>
    <xf numFmtId="169" fontId="27" fillId="0" borderId="0"/>
    <xf numFmtId="179" fontId="26" fillId="0" borderId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0" fontId="26" fillId="0" borderId="0"/>
  </cellStyleXfs>
  <cellXfs count="1186">
    <xf numFmtId="0" fontId="0" fillId="0" borderId="0" xfId="0"/>
    <xf numFmtId="0" fontId="8" fillId="0" borderId="0" xfId="0" applyFo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3" borderId="0" xfId="0" applyFont="1" applyFill="1"/>
    <xf numFmtId="9" fontId="13" fillId="3" borderId="0" xfId="0" applyNumberFormat="1" applyFont="1" applyFill="1" applyAlignment="1">
      <alignment horizontal="center"/>
    </xf>
    <xf numFmtId="49" fontId="12" fillId="3" borderId="0" xfId="0" quotePrefix="1" applyNumberFormat="1" applyFont="1" applyFill="1"/>
    <xf numFmtId="0" fontId="9" fillId="2" borderId="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3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2" fillId="0" borderId="0" xfId="0" applyFont="1" applyAlignment="1">
      <alignment vertical="center" wrapText="1"/>
    </xf>
    <xf numFmtId="0" fontId="27" fillId="0" borderId="0" xfId="1" applyNumberFormat="1"/>
    <xf numFmtId="169" fontId="27" fillId="0" borderId="0" xfId="1"/>
    <xf numFmtId="0" fontId="27" fillId="0" borderId="0" xfId="1" applyNumberFormat="1" applyAlignment="1">
      <alignment horizontal="center"/>
    </xf>
    <xf numFmtId="14" fontId="27" fillId="0" borderId="0" xfId="1" applyNumberFormat="1"/>
    <xf numFmtId="0" fontId="18" fillId="0" borderId="0" xfId="1" applyNumberFormat="1" applyFont="1" applyAlignment="1">
      <alignment horizontal="center"/>
    </xf>
    <xf numFmtId="169" fontId="27" fillId="0" borderId="0" xfId="1" applyAlignment="1">
      <alignment horizontal="center"/>
    </xf>
    <xf numFmtId="0" fontId="26" fillId="0" borderId="0" xfId="2" applyAlignment="1">
      <alignment horizontal="center"/>
    </xf>
    <xf numFmtId="0" fontId="26" fillId="0" borderId="0" xfId="2"/>
    <xf numFmtId="0" fontId="9" fillId="0" borderId="10" xfId="0" applyFont="1" applyBorder="1" applyAlignment="1">
      <alignment horizontal="center"/>
    </xf>
    <xf numFmtId="0" fontId="8" fillId="5" borderId="1" xfId="0" applyFont="1" applyFill="1" applyBorder="1"/>
    <xf numFmtId="44" fontId="8" fillId="5" borderId="1" xfId="0" applyNumberFormat="1" applyFont="1" applyFill="1" applyBorder="1"/>
    <xf numFmtId="170" fontId="8" fillId="2" borderId="8" xfId="0" applyNumberFormat="1" applyFont="1" applyFill="1" applyBorder="1" applyAlignment="1">
      <alignment horizontal="center"/>
    </xf>
    <xf numFmtId="170" fontId="8" fillId="2" borderId="15" xfId="0" applyNumberFormat="1" applyFont="1" applyFill="1" applyBorder="1" applyAlignment="1">
      <alignment horizontal="center"/>
    </xf>
    <xf numFmtId="170" fontId="8" fillId="2" borderId="27" xfId="0" applyNumberFormat="1" applyFont="1" applyFill="1" applyBorder="1" applyAlignment="1">
      <alignment horizontal="center"/>
    </xf>
    <xf numFmtId="170" fontId="8" fillId="2" borderId="1" xfId="0" applyNumberFormat="1" applyFont="1" applyFill="1" applyBorder="1" applyAlignment="1">
      <alignment horizontal="center"/>
    </xf>
    <xf numFmtId="170" fontId="8" fillId="2" borderId="10" xfId="0" applyNumberFormat="1" applyFont="1" applyFill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17" fillId="0" borderId="0" xfId="0" applyFont="1"/>
    <xf numFmtId="0" fontId="7" fillId="0" borderId="0" xfId="0" applyFont="1" applyAlignment="1">
      <alignment vertical="center"/>
    </xf>
    <xf numFmtId="0" fontId="9" fillId="0" borderId="8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/>
    </xf>
    <xf numFmtId="170" fontId="9" fillId="0" borderId="18" xfId="0" applyNumberFormat="1" applyFont="1" applyBorder="1" applyAlignment="1">
      <alignment horizontal="center" vertical="center"/>
    </xf>
    <xf numFmtId="170" fontId="8" fillId="2" borderId="28" xfId="0" applyNumberFormat="1" applyFont="1" applyFill="1" applyBorder="1" applyAlignment="1">
      <alignment horizontal="center"/>
    </xf>
    <xf numFmtId="170" fontId="8" fillId="2" borderId="18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0" fontId="8" fillId="2" borderId="4" xfId="0" applyNumberFormat="1" applyFont="1" applyFill="1" applyBorder="1" applyAlignment="1">
      <alignment horizontal="center"/>
    </xf>
    <xf numFmtId="170" fontId="8" fillId="2" borderId="27" xfId="0" quotePrefix="1" applyNumberFormat="1" applyFont="1" applyFill="1" applyBorder="1" applyAlignment="1">
      <alignment horizontal="center"/>
    </xf>
    <xf numFmtId="170" fontId="8" fillId="2" borderId="15" xfId="0" quotePrefix="1" applyNumberFormat="1" applyFont="1" applyFill="1" applyBorder="1" applyAlignment="1">
      <alignment horizontal="center"/>
    </xf>
    <xf numFmtId="170" fontId="8" fillId="2" borderId="26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/>
    </xf>
    <xf numFmtId="170" fontId="8" fillId="2" borderId="27" xfId="0" applyNumberFormat="1" applyFont="1" applyFill="1" applyBorder="1" applyAlignment="1">
      <alignment horizontal="center" vertical="center"/>
    </xf>
    <xf numFmtId="170" fontId="8" fillId="2" borderId="15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7" fontId="29" fillId="0" borderId="0" xfId="2" applyNumberFormat="1" applyFont="1"/>
    <xf numFmtId="167" fontId="34" fillId="0" borderId="0" xfId="2" applyNumberFormat="1" applyFont="1"/>
    <xf numFmtId="0" fontId="34" fillId="7" borderId="42" xfId="2" applyFont="1" applyFill="1" applyBorder="1" applyAlignment="1" applyProtection="1">
      <alignment horizontal="center" vertical="center"/>
      <protection locked="0"/>
    </xf>
    <xf numFmtId="0" fontId="34" fillId="7" borderId="43" xfId="2" applyFont="1" applyFill="1" applyBorder="1" applyAlignment="1" applyProtection="1">
      <alignment horizontal="center" vertical="center"/>
      <protection locked="0"/>
    </xf>
    <xf numFmtId="0" fontId="34" fillId="7" borderId="44" xfId="2" applyFont="1" applyFill="1" applyBorder="1" applyAlignment="1" applyProtection="1">
      <alignment horizontal="center" vertical="center"/>
      <protection locked="0"/>
    </xf>
    <xf numFmtId="0" fontId="34" fillId="7" borderId="46" xfId="2" applyFont="1" applyFill="1" applyBorder="1" applyAlignment="1" applyProtection="1">
      <alignment horizontal="center" vertical="center"/>
      <protection locked="0"/>
    </xf>
    <xf numFmtId="0" fontId="34" fillId="7" borderId="36" xfId="2" applyFont="1" applyFill="1" applyBorder="1" applyAlignment="1" applyProtection="1">
      <alignment horizontal="center" vertical="center"/>
      <protection locked="0"/>
    </xf>
    <xf numFmtId="0" fontId="34" fillId="7" borderId="47" xfId="2" applyFont="1" applyFill="1" applyBorder="1" applyAlignment="1" applyProtection="1">
      <alignment horizontal="center" vertical="center"/>
      <protection locked="0"/>
    </xf>
    <xf numFmtId="0" fontId="34" fillId="7" borderId="49" xfId="2" applyFont="1" applyFill="1" applyBorder="1" applyAlignment="1" applyProtection="1">
      <alignment horizontal="center" vertical="center"/>
      <protection locked="0"/>
    </xf>
    <xf numFmtId="0" fontId="34" fillId="7" borderId="39" xfId="2" applyFont="1" applyFill="1" applyBorder="1" applyAlignment="1" applyProtection="1">
      <alignment horizontal="center" vertical="center"/>
      <protection locked="0"/>
    </xf>
    <xf numFmtId="0" fontId="34" fillId="7" borderId="50" xfId="2" applyFont="1" applyFill="1" applyBorder="1" applyAlignment="1" applyProtection="1">
      <alignment horizontal="center" vertical="center"/>
      <protection locked="0"/>
    </xf>
    <xf numFmtId="167" fontId="31" fillId="0" borderId="0" xfId="2" applyNumberFormat="1" applyFont="1" applyAlignment="1">
      <alignment horizontal="center" vertical="center"/>
    </xf>
    <xf numFmtId="167" fontId="34" fillId="0" borderId="36" xfId="2" applyNumberFormat="1" applyFont="1" applyBorder="1" applyAlignment="1">
      <alignment horizontal="center" textRotation="60"/>
    </xf>
    <xf numFmtId="167" fontId="34" fillId="0" borderId="37" xfId="2" applyNumberFormat="1" applyFont="1" applyBorder="1" applyAlignment="1">
      <alignment horizontal="center" textRotation="60"/>
    </xf>
    <xf numFmtId="167" fontId="34" fillId="0" borderId="38" xfId="2" applyNumberFormat="1" applyFont="1" applyBorder="1" applyAlignment="1">
      <alignment horizontal="center" textRotation="60"/>
    </xf>
    <xf numFmtId="167" fontId="34" fillId="0" borderId="39" xfId="2" applyNumberFormat="1" applyFont="1" applyBorder="1" applyAlignment="1">
      <alignment horizontal="center" textRotation="60"/>
    </xf>
    <xf numFmtId="167" fontId="34" fillId="0" borderId="40" xfId="2" applyNumberFormat="1" applyFont="1" applyBorder="1" applyAlignment="1">
      <alignment horizontal="center" textRotation="60"/>
    </xf>
    <xf numFmtId="167" fontId="29" fillId="0" borderId="36" xfId="2" applyNumberFormat="1" applyFont="1" applyBorder="1" applyAlignment="1">
      <alignment horizontal="center"/>
    </xf>
    <xf numFmtId="168" fontId="29" fillId="0" borderId="41" xfId="2" applyNumberFormat="1" applyFont="1" applyBorder="1" applyAlignment="1">
      <alignment horizontal="center"/>
    </xf>
    <xf numFmtId="167" fontId="29" fillId="0" borderId="39" xfId="2" applyNumberFormat="1" applyFont="1" applyBorder="1" applyAlignment="1">
      <alignment horizontal="center"/>
    </xf>
    <xf numFmtId="168" fontId="29" fillId="0" borderId="48" xfId="2" applyNumberFormat="1" applyFont="1" applyBorder="1" applyAlignment="1">
      <alignment horizontal="center"/>
    </xf>
    <xf numFmtId="0" fontId="34" fillId="2" borderId="52" xfId="2" applyFont="1" applyFill="1" applyBorder="1" applyAlignment="1">
      <alignment horizontal="center" vertical="center"/>
    </xf>
    <xf numFmtId="0" fontId="35" fillId="2" borderId="51" xfId="2" applyFont="1" applyFill="1" applyBorder="1" applyAlignment="1">
      <alignment horizontal="center"/>
    </xf>
    <xf numFmtId="0" fontId="35" fillId="2" borderId="53" xfId="2" applyFont="1" applyFill="1" applyBorder="1" applyAlignment="1">
      <alignment horizontal="center"/>
    </xf>
    <xf numFmtId="0" fontId="35" fillId="2" borderId="54" xfId="2" applyFont="1" applyFill="1" applyBorder="1" applyAlignment="1">
      <alignment horizontal="center"/>
    </xf>
    <xf numFmtId="167" fontId="35" fillId="2" borderId="53" xfId="2" applyNumberFormat="1" applyFont="1" applyFill="1" applyBorder="1" applyAlignment="1">
      <alignment horizontal="right" vertical="center"/>
    </xf>
    <xf numFmtId="175" fontId="35" fillId="2" borderId="53" xfId="2" applyNumberFormat="1" applyFont="1" applyFill="1" applyBorder="1" applyAlignment="1">
      <alignment horizontal="center" vertical="center"/>
    </xf>
    <xf numFmtId="175" fontId="35" fillId="2" borderId="52" xfId="2" applyNumberFormat="1" applyFont="1" applyFill="1" applyBorder="1" applyAlignment="1">
      <alignment horizontal="center" vertical="center"/>
    </xf>
    <xf numFmtId="0" fontId="29" fillId="5" borderId="51" xfId="2" applyFont="1" applyFill="1" applyBorder="1"/>
    <xf numFmtId="167" fontId="34" fillId="5" borderId="51" xfId="2" applyNumberFormat="1" applyFont="1" applyFill="1" applyBorder="1"/>
    <xf numFmtId="0" fontId="29" fillId="5" borderId="25" xfId="2" applyFont="1" applyFill="1" applyBorder="1"/>
    <xf numFmtId="167" fontId="34" fillId="5" borderId="25" xfId="2" applyNumberFormat="1" applyFont="1" applyFill="1" applyBorder="1"/>
    <xf numFmtId="167" fontId="34" fillId="5" borderId="10" xfId="2" applyNumberFormat="1" applyFont="1" applyFill="1" applyBorder="1"/>
    <xf numFmtId="0" fontId="29" fillId="5" borderId="10" xfId="2" applyFont="1" applyFill="1" applyBorder="1"/>
    <xf numFmtId="171" fontId="8" fillId="0" borderId="12" xfId="0" applyNumberFormat="1" applyFont="1" applyBorder="1" applyProtection="1">
      <protection locked="0"/>
    </xf>
    <xf numFmtId="0" fontId="8" fillId="0" borderId="14" xfId="0" applyFont="1" applyBorder="1" applyAlignment="1" applyProtection="1">
      <alignment horizontal="center"/>
      <protection locked="0"/>
    </xf>
    <xf numFmtId="171" fontId="8" fillId="0" borderId="28" xfId="0" applyNumberFormat="1" applyFont="1" applyBorder="1" applyProtection="1">
      <protection locked="0"/>
    </xf>
    <xf numFmtId="0" fontId="8" fillId="0" borderId="29" xfId="0" applyFont="1" applyBorder="1" applyAlignment="1" applyProtection="1">
      <alignment horizontal="center"/>
      <protection locked="0"/>
    </xf>
    <xf numFmtId="171" fontId="8" fillId="0" borderId="15" xfId="0" applyNumberFormat="1" applyFont="1" applyBorder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171" fontId="8" fillId="0" borderId="22" xfId="0" applyNumberFormat="1" applyFont="1" applyBorder="1" applyProtection="1">
      <protection locked="0"/>
    </xf>
    <xf numFmtId="0" fontId="8" fillId="0" borderId="21" xfId="0" applyFont="1" applyBorder="1" applyAlignment="1" applyProtection="1">
      <alignment horizontal="center"/>
      <protection locked="0"/>
    </xf>
    <xf numFmtId="171" fontId="8" fillId="0" borderId="27" xfId="0" applyNumberFormat="1" applyFont="1" applyBorder="1" applyProtection="1">
      <protection locked="0"/>
    </xf>
    <xf numFmtId="171" fontId="8" fillId="0" borderId="9" xfId="0" applyNumberFormat="1" applyFont="1" applyBorder="1" applyProtection="1">
      <protection locked="0"/>
    </xf>
    <xf numFmtId="170" fontId="8" fillId="0" borderId="27" xfId="0" applyNumberFormat="1" applyFont="1" applyBorder="1" applyAlignment="1" applyProtection="1">
      <alignment horizontal="center"/>
      <protection locked="0"/>
    </xf>
    <xf numFmtId="170" fontId="8" fillId="0" borderId="15" xfId="0" applyNumberFormat="1" applyFont="1" applyBorder="1" applyAlignment="1" applyProtection="1">
      <alignment horizontal="center"/>
      <protection locked="0"/>
    </xf>
    <xf numFmtId="170" fontId="8" fillId="0" borderId="9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8" borderId="18" xfId="0" applyFont="1" applyFill="1" applyBorder="1"/>
    <xf numFmtId="0" fontId="8" fillId="8" borderId="18" xfId="0" applyFont="1" applyFill="1" applyBorder="1" applyAlignment="1">
      <alignment horizontal="center"/>
    </xf>
    <xf numFmtId="0" fontId="0" fillId="8" borderId="18" xfId="0" applyFill="1" applyBorder="1"/>
    <xf numFmtId="1" fontId="25" fillId="0" borderId="1" xfId="0" applyNumberFormat="1" applyFont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11" fillId="4" borderId="0" xfId="0" applyFont="1" applyFill="1"/>
    <xf numFmtId="49" fontId="58" fillId="4" borderId="0" xfId="0" applyNumberFormat="1" applyFont="1" applyFill="1" applyAlignment="1">
      <alignment horizontal="center" vertical="center"/>
    </xf>
    <xf numFmtId="0" fontId="57" fillId="4" borderId="0" xfId="0" applyFont="1" applyFill="1" applyAlignment="1">
      <alignment horizontal="center" vertical="top"/>
    </xf>
    <xf numFmtId="49" fontId="11" fillId="4" borderId="0" xfId="0" applyNumberFormat="1" applyFont="1" applyFill="1"/>
    <xf numFmtId="167" fontId="26" fillId="11" borderId="0" xfId="2" applyNumberFormat="1" applyFill="1"/>
    <xf numFmtId="167" fontId="29" fillId="11" borderId="0" xfId="2" applyNumberFormat="1" applyFont="1" applyFill="1"/>
    <xf numFmtId="167" fontId="34" fillId="11" borderId="0" xfId="2" applyNumberFormat="1" applyFont="1" applyFill="1" applyAlignment="1">
      <alignment horizontal="center"/>
    </xf>
    <xf numFmtId="167" fontId="31" fillId="11" borderId="0" xfId="2" quotePrefix="1" applyNumberFormat="1" applyFont="1" applyFill="1" applyAlignment="1">
      <alignment horizontal="center" vertical="center"/>
    </xf>
    <xf numFmtId="1" fontId="31" fillId="11" borderId="0" xfId="2" applyNumberFormat="1" applyFont="1" applyFill="1" applyAlignment="1">
      <alignment horizontal="center" vertical="center"/>
    </xf>
    <xf numFmtId="167" fontId="34" fillId="11" borderId="0" xfId="2" applyNumberFormat="1" applyFont="1" applyFill="1"/>
    <xf numFmtId="167" fontId="36" fillId="11" borderId="0" xfId="2" applyNumberFormat="1" applyFont="1" applyFill="1"/>
    <xf numFmtId="167" fontId="36" fillId="11" borderId="0" xfId="2" applyNumberFormat="1" applyFont="1" applyFill="1" applyAlignment="1">
      <alignment horizontal="right"/>
    </xf>
    <xf numFmtId="167" fontId="35" fillId="11" borderId="0" xfId="2" applyNumberFormat="1" applyFont="1" applyFill="1" applyAlignment="1">
      <alignment horizontal="right" vertical="center"/>
    </xf>
    <xf numFmtId="167" fontId="35" fillId="11" borderId="0" xfId="2" applyNumberFormat="1" applyFont="1" applyFill="1" applyAlignment="1">
      <alignment vertical="center"/>
    </xf>
    <xf numFmtId="174" fontId="35" fillId="11" borderId="0" xfId="2" applyNumberFormat="1" applyFont="1" applyFill="1" applyAlignment="1">
      <alignment horizontal="center" vertical="center"/>
    </xf>
    <xf numFmtId="0" fontId="29" fillId="11" borderId="0" xfId="2" applyFont="1" applyFill="1"/>
    <xf numFmtId="167" fontId="36" fillId="11" borderId="0" xfId="2" applyNumberFormat="1" applyFont="1" applyFill="1" applyAlignment="1">
      <alignment horizontal="right" vertical="center"/>
    </xf>
    <xf numFmtId="175" fontId="34" fillId="11" borderId="0" xfId="3" applyNumberFormat="1" applyFont="1" applyFill="1" applyAlignment="1" applyProtection="1">
      <alignment horizontal="center"/>
    </xf>
    <xf numFmtId="173" fontId="29" fillId="11" borderId="0" xfId="2" applyNumberFormat="1" applyFont="1" applyFill="1"/>
    <xf numFmtId="167" fontId="29" fillId="11" borderId="0" xfId="2" applyNumberFormat="1" applyFont="1" applyFill="1" applyAlignment="1">
      <alignment horizontal="center"/>
    </xf>
    <xf numFmtId="167" fontId="29" fillId="11" borderId="0" xfId="2" applyNumberFormat="1" applyFont="1" applyFill="1" applyAlignment="1">
      <alignment horizontal="right"/>
    </xf>
    <xf numFmtId="175" fontId="29" fillId="11" borderId="0" xfId="2" applyNumberFormat="1" applyFont="1" applyFill="1" applyAlignment="1">
      <alignment horizontal="left"/>
    </xf>
    <xf numFmtId="175" fontId="29" fillId="11" borderId="0" xfId="2" applyNumberFormat="1" applyFont="1" applyFill="1"/>
    <xf numFmtId="2" fontId="29" fillId="11" borderId="0" xfId="2" applyNumberFormat="1" applyFont="1" applyFill="1"/>
    <xf numFmtId="167" fontId="38" fillId="11" borderId="0" xfId="2" applyNumberFormat="1" applyFont="1" applyFill="1" applyAlignment="1">
      <alignment vertical="center"/>
    </xf>
    <xf numFmtId="0" fontId="0" fillId="11" borderId="0" xfId="0" applyFill="1"/>
    <xf numFmtId="0" fontId="9" fillId="11" borderId="26" xfId="0" applyFont="1" applyFill="1" applyBorder="1"/>
    <xf numFmtId="167" fontId="25" fillId="11" borderId="26" xfId="0" applyNumberFormat="1" applyFont="1" applyFill="1" applyBorder="1"/>
    <xf numFmtId="0" fontId="8" fillId="11" borderId="0" xfId="0" applyFont="1" applyFill="1"/>
    <xf numFmtId="0" fontId="8" fillId="11" borderId="0" xfId="0" applyFont="1" applyFill="1" applyAlignment="1">
      <alignment vertical="center"/>
    </xf>
    <xf numFmtId="0" fontId="9" fillId="11" borderId="4" xfId="0" applyFont="1" applyFill="1" applyBorder="1" applyAlignment="1">
      <alignment horizontal="center"/>
    </xf>
    <xf numFmtId="0" fontId="8" fillId="11" borderId="3" xfId="0" applyFont="1" applyFill="1" applyBorder="1"/>
    <xf numFmtId="0" fontId="9" fillId="11" borderId="9" xfId="0" applyFont="1" applyFill="1" applyBorder="1" applyAlignment="1">
      <alignment horizontal="center" vertical="center"/>
    </xf>
    <xf numFmtId="169" fontId="59" fillId="11" borderId="0" xfId="0" applyNumberFormat="1" applyFont="1" applyFill="1" applyAlignment="1">
      <alignment vertical="center"/>
    </xf>
    <xf numFmtId="168" fontId="15" fillId="11" borderId="26" xfId="0" applyNumberFormat="1" applyFont="1" applyFill="1" applyBorder="1"/>
    <xf numFmtId="44" fontId="8" fillId="11" borderId="0" xfId="0" applyNumberFormat="1" applyFont="1" applyFill="1"/>
    <xf numFmtId="44" fontId="9" fillId="0" borderId="18" xfId="0" applyNumberFormat="1" applyFont="1" applyBorder="1" applyAlignment="1">
      <alignment horizontal="center"/>
    </xf>
    <xf numFmtId="165" fontId="15" fillId="11" borderId="26" xfId="0" applyNumberFormat="1" applyFont="1" applyFill="1" applyBorder="1"/>
    <xf numFmtId="0" fontId="11" fillId="11" borderId="0" xfId="0" applyFont="1" applyFill="1"/>
    <xf numFmtId="0" fontId="0" fillId="11" borderId="3" xfId="0" applyFill="1" applyBorder="1"/>
    <xf numFmtId="0" fontId="7" fillId="11" borderId="4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16" fillId="11" borderId="0" xfId="0" applyFont="1" applyFill="1"/>
    <xf numFmtId="0" fontId="9" fillId="11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167" fontId="8" fillId="11" borderId="0" xfId="0" applyNumberFormat="1" applyFont="1" applyFill="1" applyAlignment="1">
      <alignment horizontal="left"/>
    </xf>
    <xf numFmtId="9" fontId="8" fillId="11" borderId="0" xfId="0" applyNumberFormat="1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57" fillId="4" borderId="0" xfId="2" applyFont="1" applyFill="1" applyAlignment="1">
      <alignment horizontal="center" vertical="top"/>
    </xf>
    <xf numFmtId="49" fontId="11" fillId="4" borderId="0" xfId="2" applyNumberFormat="1" applyFont="1" applyFill="1"/>
    <xf numFmtId="170" fontId="8" fillId="2" borderId="8" xfId="0" quotePrefix="1" applyNumberFormat="1" applyFont="1" applyFill="1" applyBorder="1" applyAlignment="1">
      <alignment horizontal="center"/>
    </xf>
    <xf numFmtId="170" fontId="8" fillId="2" borderId="28" xfId="0" quotePrefix="1" applyNumberFormat="1" applyFont="1" applyFill="1" applyBorder="1" applyAlignment="1">
      <alignment horizontal="center"/>
    </xf>
    <xf numFmtId="170" fontId="8" fillId="5" borderId="1" xfId="0" applyNumberFormat="1" applyFont="1" applyFill="1" applyBorder="1" applyAlignment="1">
      <alignment horizontal="center"/>
    </xf>
    <xf numFmtId="170" fontId="8" fillId="0" borderId="1" xfId="0" applyNumberFormat="1" applyFont="1" applyBorder="1" applyAlignment="1" applyProtection="1">
      <alignment horizontal="center"/>
      <protection locked="0"/>
    </xf>
    <xf numFmtId="170" fontId="8" fillId="0" borderId="28" xfId="0" applyNumberFormat="1" applyFont="1" applyBorder="1" applyAlignment="1" applyProtection="1">
      <alignment horizontal="center"/>
      <protection locked="0"/>
    </xf>
    <xf numFmtId="0" fontId="26" fillId="2" borderId="1" xfId="0" applyFont="1" applyFill="1" applyBorder="1" applyAlignment="1">
      <alignment horizontal="center" vertical="center"/>
    </xf>
    <xf numFmtId="169" fontId="26" fillId="11" borderId="0" xfId="2" applyNumberFormat="1" applyFill="1"/>
    <xf numFmtId="169" fontId="52" fillId="11" borderId="0" xfId="2" applyNumberFormat="1" applyFont="1" applyFill="1" applyAlignment="1">
      <alignment horizontal="center" vertical="center"/>
    </xf>
    <xf numFmtId="169" fontId="26" fillId="0" borderId="0" xfId="2" applyNumberFormat="1"/>
    <xf numFmtId="169" fontId="19" fillId="0" borderId="25" xfId="2" applyNumberFormat="1" applyFont="1" applyBorder="1" applyAlignment="1">
      <alignment horizontal="center"/>
    </xf>
    <xf numFmtId="0" fontId="26" fillId="11" borderId="30" xfId="2" applyFill="1" applyBorder="1"/>
    <xf numFmtId="169" fontId="19" fillId="11" borderId="0" xfId="2" applyNumberFormat="1" applyFont="1" applyFill="1"/>
    <xf numFmtId="169" fontId="19" fillId="0" borderId="0" xfId="2" applyNumberFormat="1" applyFont="1"/>
    <xf numFmtId="1" fontId="31" fillId="2" borderId="25" xfId="2" applyNumberFormat="1" applyFont="1" applyFill="1" applyBorder="1" applyAlignment="1" applyProtection="1">
      <alignment horizontal="center" vertical="center"/>
      <protection locked="0"/>
    </xf>
    <xf numFmtId="169" fontId="31" fillId="11" borderId="0" xfId="2" quotePrefix="1" applyNumberFormat="1" applyFont="1" applyFill="1" applyAlignment="1">
      <alignment vertical="center"/>
    </xf>
    <xf numFmtId="0" fontId="40" fillId="10" borderId="0" xfId="2" quotePrefix="1" applyFont="1" applyFill="1" applyAlignment="1">
      <alignment vertical="center"/>
    </xf>
    <xf numFmtId="0" fontId="26" fillId="11" borderId="0" xfId="2" applyFill="1"/>
    <xf numFmtId="0" fontId="41" fillId="11" borderId="0" xfId="2" applyFont="1" applyFill="1"/>
    <xf numFmtId="176" fontId="41" fillId="11" borderId="0" xfId="2" applyNumberFormat="1" applyFont="1" applyFill="1"/>
    <xf numFmtId="0" fontId="42" fillId="0" borderId="0" xfId="2" applyFont="1"/>
    <xf numFmtId="176" fontId="42" fillId="11" borderId="0" xfId="2" applyNumberFormat="1" applyFont="1" applyFill="1" applyAlignment="1">
      <alignment horizontal="left"/>
    </xf>
    <xf numFmtId="0" fontId="44" fillId="11" borderId="0" xfId="2" applyFont="1" applyFill="1" applyAlignment="1">
      <alignment horizontal="center"/>
    </xf>
    <xf numFmtId="0" fontId="45" fillId="11" borderId="0" xfId="2" applyFont="1" applyFill="1" applyAlignment="1">
      <alignment horizontal="center"/>
    </xf>
    <xf numFmtId="0" fontId="45" fillId="0" borderId="0" xfId="2" applyFont="1" applyAlignment="1">
      <alignment horizontal="center"/>
    </xf>
    <xf numFmtId="0" fontId="45" fillId="11" borderId="0" xfId="2" applyFont="1" applyFill="1"/>
    <xf numFmtId="0" fontId="41" fillId="0" borderId="0" xfId="2" applyFont="1"/>
    <xf numFmtId="0" fontId="29" fillId="11" borderId="30" xfId="2" applyFont="1" applyFill="1" applyBorder="1" applyAlignment="1">
      <alignment vertical="center"/>
    </xf>
    <xf numFmtId="0" fontId="29" fillId="11" borderId="0" xfId="2" applyFont="1" applyFill="1" applyAlignment="1">
      <alignment vertical="center"/>
    </xf>
    <xf numFmtId="0" fontId="29" fillId="0" borderId="0" xfId="2" applyFont="1" applyAlignment="1">
      <alignment vertical="center"/>
    </xf>
    <xf numFmtId="0" fontId="47" fillId="11" borderId="0" xfId="2" applyFont="1" applyFill="1" applyAlignment="1">
      <alignment wrapText="1"/>
    </xf>
    <xf numFmtId="20" fontId="36" fillId="11" borderId="0" xfId="2" applyNumberFormat="1" applyFont="1" applyFill="1"/>
    <xf numFmtId="176" fontId="47" fillId="11" borderId="0" xfId="2" applyNumberFormat="1" applyFont="1" applyFill="1" applyAlignment="1">
      <alignment wrapText="1"/>
    </xf>
    <xf numFmtId="0" fontId="26" fillId="11" borderId="0" xfId="2" applyFill="1" applyAlignment="1">
      <alignment horizontal="right" vertical="top" wrapText="1"/>
    </xf>
    <xf numFmtId="0" fontId="26" fillId="11" borderId="0" xfId="2" quotePrefix="1" applyFill="1" applyAlignment="1">
      <alignment horizontal="left" vertical="top" wrapText="1"/>
    </xf>
    <xf numFmtId="0" fontId="46" fillId="11" borderId="0" xfId="2" applyFont="1" applyFill="1" applyAlignment="1">
      <alignment horizontal="left" wrapText="1"/>
    </xf>
    <xf numFmtId="0" fontId="35" fillId="11" borderId="0" xfId="2" applyFont="1" applyFill="1" applyAlignment="1">
      <alignment horizontal="centerContinuous" vertical="center"/>
    </xf>
    <xf numFmtId="0" fontId="47" fillId="0" borderId="0" xfId="2" applyFont="1" applyAlignment="1">
      <alignment wrapText="1"/>
    </xf>
    <xf numFmtId="0" fontId="47" fillId="0" borderId="0" xfId="2" applyFont="1" applyAlignment="1">
      <alignment horizontal="right"/>
    </xf>
    <xf numFmtId="177" fontId="47" fillId="0" borderId="0" xfId="2" applyNumberFormat="1" applyFont="1" applyAlignment="1">
      <alignment horizontal="centerContinuous"/>
    </xf>
    <xf numFmtId="0" fontId="47" fillId="0" borderId="0" xfId="2" applyFont="1" applyAlignment="1">
      <alignment horizontal="centerContinuous"/>
    </xf>
    <xf numFmtId="0" fontId="47" fillId="0" borderId="0" xfId="2" applyFont="1"/>
    <xf numFmtId="0" fontId="29" fillId="11" borderId="0" xfId="2" applyFont="1" applyFill="1" applyAlignment="1">
      <alignment textRotation="90"/>
    </xf>
    <xf numFmtId="176" fontId="29" fillId="11" borderId="0" xfId="2" applyNumberFormat="1" applyFont="1" applyFill="1" applyAlignment="1">
      <alignment horizontal="center" wrapText="1"/>
    </xf>
    <xf numFmtId="0" fontId="34" fillId="0" borderId="0" xfId="2" applyFont="1" applyAlignment="1">
      <alignment vertical="center"/>
    </xf>
    <xf numFmtId="0" fontId="34" fillId="11" borderId="57" xfId="2" applyFont="1" applyFill="1" applyBorder="1" applyAlignment="1">
      <alignment vertical="center" wrapText="1"/>
    </xf>
    <xf numFmtId="0" fontId="34" fillId="0" borderId="13" xfId="2" applyFont="1" applyBorder="1" applyAlignment="1">
      <alignment horizontal="right" vertical="center" wrapText="1"/>
    </xf>
    <xf numFmtId="0" fontId="29" fillId="0" borderId="16" xfId="2" applyFont="1" applyBorder="1" applyAlignment="1">
      <alignment horizontal="right" vertical="center" wrapText="1"/>
    </xf>
    <xf numFmtId="0" fontId="29" fillId="0" borderId="32" xfId="2" applyFont="1" applyBorder="1" applyAlignment="1">
      <alignment horizontal="right" vertical="center" wrapText="1"/>
    </xf>
    <xf numFmtId="0" fontId="26" fillId="10" borderId="0" xfId="2" applyFill="1"/>
    <xf numFmtId="171" fontId="40" fillId="11" borderId="0" xfId="2" applyNumberFormat="1" applyFont="1" applyFill="1" applyAlignment="1">
      <alignment horizontal="center" vertical="center" textRotation="90" wrapText="1"/>
    </xf>
    <xf numFmtId="0" fontId="29" fillId="11" borderId="0" xfId="2" applyFont="1" applyFill="1" applyAlignment="1">
      <alignment horizontal="center" vertical="center" wrapText="1"/>
    </xf>
    <xf numFmtId="2" fontId="29" fillId="11" borderId="0" xfId="2" applyNumberFormat="1" applyFont="1" applyFill="1" applyAlignment="1">
      <alignment horizontal="center" vertical="top"/>
    </xf>
    <xf numFmtId="0" fontId="34" fillId="11" borderId="0" xfId="2" applyFont="1" applyFill="1" applyAlignment="1">
      <alignment horizontal="right" vertical="center"/>
    </xf>
    <xf numFmtId="0" fontId="52" fillId="11" borderId="0" xfId="2" applyFont="1" applyFill="1" applyAlignment="1">
      <alignment horizontal="right"/>
    </xf>
    <xf numFmtId="0" fontId="50" fillId="11" borderId="0" xfId="2" applyFont="1" applyFill="1" applyAlignment="1">
      <alignment horizontal="center" vertical="center" wrapText="1"/>
    </xf>
    <xf numFmtId="4" fontId="52" fillId="11" borderId="0" xfId="2" applyNumberFormat="1" applyFont="1" applyFill="1" applyAlignment="1">
      <alignment horizontal="center"/>
    </xf>
    <xf numFmtId="0" fontId="36" fillId="11" borderId="0" xfId="2" applyFont="1" applyFill="1"/>
    <xf numFmtId="0" fontId="51" fillId="11" borderId="0" xfId="2" applyFont="1" applyFill="1" applyAlignment="1">
      <alignment vertical="top"/>
    </xf>
    <xf numFmtId="0" fontId="36" fillId="0" borderId="0" xfId="2" applyFont="1"/>
    <xf numFmtId="0" fontId="36" fillId="11" borderId="0" xfId="2" applyFont="1" applyFill="1" applyAlignment="1">
      <alignment horizontal="center"/>
    </xf>
    <xf numFmtId="0" fontId="51" fillId="11" borderId="0" xfId="2" applyFont="1" applyFill="1" applyAlignment="1">
      <alignment horizontal="center"/>
    </xf>
    <xf numFmtId="0" fontId="44" fillId="11" borderId="0" xfId="2" applyFont="1" applyFill="1"/>
    <xf numFmtId="0" fontId="41" fillId="0" borderId="19" xfId="2" applyFont="1" applyBorder="1"/>
    <xf numFmtId="0" fontId="53" fillId="0" borderId="13" xfId="2" applyFont="1" applyBorder="1" applyAlignment="1">
      <alignment horizontal="right"/>
    </xf>
    <xf numFmtId="2" fontId="52" fillId="7" borderId="65" xfId="2" applyNumberFormat="1" applyFont="1" applyFill="1" applyBorder="1" applyAlignment="1">
      <alignment horizontal="center"/>
    </xf>
    <xf numFmtId="0" fontId="53" fillId="0" borderId="20" xfId="2" applyFont="1" applyBorder="1" applyAlignment="1">
      <alignment horizontal="right"/>
    </xf>
    <xf numFmtId="0" fontId="41" fillId="11" borderId="45" xfId="2" applyFont="1" applyFill="1" applyBorder="1" applyAlignment="1">
      <alignment horizontal="center"/>
    </xf>
    <xf numFmtId="0" fontId="53" fillId="0" borderId="16" xfId="2" applyFont="1" applyBorder="1" applyAlignment="1">
      <alignment horizontal="right"/>
    </xf>
    <xf numFmtId="2" fontId="52" fillId="7" borderId="45" xfId="2" applyNumberFormat="1" applyFont="1" applyFill="1" applyBorder="1" applyAlignment="1">
      <alignment horizontal="center"/>
    </xf>
    <xf numFmtId="0" fontId="41" fillId="11" borderId="16" xfId="2" applyFont="1" applyFill="1" applyBorder="1" applyAlignment="1">
      <alignment horizontal="center"/>
    </xf>
    <xf numFmtId="0" fontId="41" fillId="11" borderId="17" xfId="2" applyFont="1" applyFill="1" applyBorder="1" applyAlignment="1">
      <alignment horizontal="center"/>
    </xf>
    <xf numFmtId="0" fontId="41" fillId="11" borderId="0" xfId="2" applyFont="1" applyFill="1" applyAlignment="1">
      <alignment horizontal="center"/>
    </xf>
    <xf numFmtId="0" fontId="41" fillId="0" borderId="0" xfId="2" applyFont="1" applyAlignment="1">
      <alignment horizontal="center"/>
    </xf>
    <xf numFmtId="0" fontId="41" fillId="11" borderId="6" xfId="2" applyFont="1" applyFill="1" applyBorder="1" applyAlignment="1">
      <alignment horizontal="center"/>
    </xf>
    <xf numFmtId="0" fontId="41" fillId="11" borderId="7" xfId="2" applyFont="1" applyFill="1" applyBorder="1" applyAlignment="1">
      <alignment horizontal="center"/>
    </xf>
    <xf numFmtId="0" fontId="55" fillId="11" borderId="0" xfId="2" applyFont="1" applyFill="1"/>
    <xf numFmtId="0" fontId="26" fillId="11" borderId="0" xfId="2" applyFill="1" applyAlignment="1">
      <alignment horizontal="centerContinuous"/>
    </xf>
    <xf numFmtId="0" fontId="55" fillId="11" borderId="0" xfId="2" applyFont="1" applyFill="1" applyAlignment="1">
      <alignment horizontal="center"/>
    </xf>
    <xf numFmtId="0" fontId="54" fillId="0" borderId="0" xfId="2" applyFont="1" applyAlignment="1">
      <alignment horizontal="center"/>
    </xf>
    <xf numFmtId="0" fontId="55" fillId="0" borderId="0" xfId="2" applyFont="1"/>
    <xf numFmtId="0" fontId="26" fillId="11" borderId="24" xfId="2" applyFill="1" applyBorder="1" applyAlignment="1">
      <alignment horizontal="left"/>
    </xf>
    <xf numFmtId="0" fontId="26" fillId="11" borderId="24" xfId="2" applyFill="1" applyBorder="1"/>
    <xf numFmtId="0" fontId="55" fillId="11" borderId="24" xfId="2" applyFont="1" applyFill="1" applyBorder="1" applyAlignment="1">
      <alignment horizontal="center"/>
    </xf>
    <xf numFmtId="176" fontId="55" fillId="11" borderId="0" xfId="2" applyNumberFormat="1" applyFont="1" applyFill="1"/>
    <xf numFmtId="176" fontId="41" fillId="0" borderId="0" xfId="2" applyNumberFormat="1" applyFont="1"/>
    <xf numFmtId="0" fontId="0" fillId="11" borderId="0" xfId="2" applyFont="1" applyFill="1"/>
    <xf numFmtId="0" fontId="32" fillId="0" borderId="19" xfId="2" applyFont="1" applyBorder="1" applyAlignment="1">
      <alignment horizontal="right"/>
    </xf>
    <xf numFmtId="0" fontId="41" fillId="11" borderId="20" xfId="2" applyFont="1" applyFill="1" applyBorder="1" applyAlignment="1">
      <alignment horizontal="center"/>
    </xf>
    <xf numFmtId="0" fontId="41" fillId="11" borderId="5" xfId="2" applyFont="1" applyFill="1" applyBorder="1" applyAlignment="1">
      <alignment horizontal="center"/>
    </xf>
    <xf numFmtId="0" fontId="54" fillId="11" borderId="65" xfId="2" applyFont="1" applyFill="1" applyBorder="1" applyAlignment="1">
      <alignment horizontal="center"/>
    </xf>
    <xf numFmtId="0" fontId="41" fillId="0" borderId="66" xfId="2" applyFont="1" applyBorder="1" applyAlignment="1">
      <alignment horizontal="center"/>
    </xf>
    <xf numFmtId="0" fontId="53" fillId="11" borderId="45" xfId="2" applyFont="1" applyFill="1" applyBorder="1" applyAlignment="1">
      <alignment horizontal="right"/>
    </xf>
    <xf numFmtId="4" fontId="43" fillId="11" borderId="3" xfId="2" applyNumberFormat="1" applyFont="1" applyFill="1" applyBorder="1" applyAlignment="1">
      <alignment horizontal="center" vertical="center" wrapText="1"/>
    </xf>
    <xf numFmtId="0" fontId="29" fillId="11" borderId="30" xfId="2" applyFont="1" applyFill="1" applyBorder="1" applyAlignment="1">
      <alignment horizontal="center" vertical="center" textRotation="90" wrapText="1"/>
    </xf>
    <xf numFmtId="0" fontId="36" fillId="11" borderId="0" xfId="2" applyFont="1" applyFill="1" applyAlignment="1">
      <alignment horizontal="right"/>
    </xf>
    <xf numFmtId="0" fontId="51" fillId="11" borderId="0" xfId="2" applyFont="1" applyFill="1"/>
    <xf numFmtId="176" fontId="51" fillId="11" borderId="0" xfId="2" applyNumberFormat="1" applyFont="1" applyFill="1"/>
    <xf numFmtId="0" fontId="51" fillId="11" borderId="0" xfId="2" applyFont="1" applyFill="1" applyAlignment="1">
      <alignment horizontal="right"/>
    </xf>
    <xf numFmtId="0" fontId="29" fillId="11" borderId="2" xfId="2" applyFont="1" applyFill="1" applyBorder="1" applyAlignment="1">
      <alignment horizontal="center" vertical="center" textRotation="90" wrapText="1"/>
    </xf>
    <xf numFmtId="171" fontId="40" fillId="11" borderId="3" xfId="2" applyNumberFormat="1" applyFont="1" applyFill="1" applyBorder="1" applyAlignment="1">
      <alignment horizontal="center" vertical="center" textRotation="90" wrapText="1"/>
    </xf>
    <xf numFmtId="0" fontId="29" fillId="11" borderId="3" xfId="2" applyFont="1" applyFill="1" applyBorder="1" applyAlignment="1">
      <alignment horizontal="center" vertical="center" wrapText="1"/>
    </xf>
    <xf numFmtId="0" fontId="34" fillId="11" borderId="3" xfId="2" applyFont="1" applyFill="1" applyBorder="1" applyAlignment="1">
      <alignment horizontal="right" vertical="center"/>
    </xf>
    <xf numFmtId="0" fontId="51" fillId="11" borderId="30" xfId="2" applyFont="1" applyFill="1" applyBorder="1" applyAlignment="1">
      <alignment horizontal="left"/>
    </xf>
    <xf numFmtId="0" fontId="55" fillId="0" borderId="24" xfId="2" applyFont="1" applyBorder="1" applyAlignment="1">
      <alignment horizontal="center"/>
    </xf>
    <xf numFmtId="0" fontId="55" fillId="0" borderId="24" xfId="2" applyFont="1" applyBorder="1"/>
    <xf numFmtId="0" fontId="9" fillId="11" borderId="18" xfId="0" applyFont="1" applyFill="1" applyBorder="1" applyAlignment="1">
      <alignment horizontal="center" vertical="center"/>
    </xf>
    <xf numFmtId="0" fontId="52" fillId="11" borderId="42" xfId="2" applyFont="1" applyFill="1" applyBorder="1" applyAlignment="1">
      <alignment horizontal="center"/>
    </xf>
    <xf numFmtId="0" fontId="41" fillId="13" borderId="44" xfId="2" applyFont="1" applyFill="1" applyBorder="1"/>
    <xf numFmtId="0" fontId="49" fillId="0" borderId="46" xfId="2" applyFont="1" applyBorder="1" applyAlignment="1">
      <alignment horizontal="right"/>
    </xf>
    <xf numFmtId="2" fontId="49" fillId="0" borderId="47" xfId="2" applyNumberFormat="1" applyFont="1" applyBorder="1" applyAlignment="1">
      <alignment horizontal="center"/>
    </xf>
    <xf numFmtId="0" fontId="52" fillId="0" borderId="60" xfId="2" applyFont="1" applyBorder="1" applyAlignment="1">
      <alignment horizontal="right"/>
    </xf>
    <xf numFmtId="2" fontId="52" fillId="0" borderId="62" xfId="2" applyNumberFormat="1" applyFont="1" applyBorder="1" applyAlignment="1">
      <alignment horizontal="center"/>
    </xf>
    <xf numFmtId="0" fontId="43" fillId="11" borderId="0" xfId="2" applyFont="1" applyFill="1" applyAlignment="1">
      <alignment horizontal="center" vertical="center" wrapText="1"/>
    </xf>
    <xf numFmtId="0" fontId="34" fillId="11" borderId="3" xfId="2" applyFont="1" applyFill="1" applyBorder="1" applyAlignment="1">
      <alignment horizontal="center"/>
    </xf>
    <xf numFmtId="0" fontId="34" fillId="11" borderId="0" xfId="2" applyFont="1" applyFill="1" applyAlignment="1">
      <alignment horizontal="center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70" fontId="8" fillId="0" borderId="28" xfId="0" applyNumberFormat="1" applyFont="1" applyBorder="1" applyAlignment="1" applyProtection="1">
      <alignment horizontal="center" vertical="center"/>
      <protection locked="0"/>
    </xf>
    <xf numFmtId="170" fontId="8" fillId="0" borderId="15" xfId="0" applyNumberFormat="1" applyFont="1" applyBorder="1" applyAlignment="1" applyProtection="1">
      <alignment horizontal="center" vertical="center"/>
      <protection locked="0"/>
    </xf>
    <xf numFmtId="170" fontId="8" fillId="0" borderId="9" xfId="0" applyNumberFormat="1" applyFont="1" applyBorder="1" applyAlignment="1" applyProtection="1">
      <alignment horizontal="center" vertical="center"/>
      <protection locked="0"/>
    </xf>
    <xf numFmtId="170" fontId="8" fillId="0" borderId="22" xfId="0" applyNumberFormat="1" applyFont="1" applyBorder="1" applyAlignment="1" applyProtection="1">
      <alignment horizontal="center"/>
      <protection locked="0"/>
    </xf>
    <xf numFmtId="170" fontId="8" fillId="0" borderId="1" xfId="0" applyNumberFormat="1" applyFont="1" applyBorder="1" applyAlignment="1" applyProtection="1">
      <alignment horizontal="center" vertical="center"/>
      <protection locked="0"/>
    </xf>
    <xf numFmtId="170" fontId="8" fillId="0" borderId="27" xfId="0" applyNumberFormat="1" applyFont="1" applyBorder="1" applyAlignment="1" applyProtection="1">
      <alignment horizontal="center" vertical="center"/>
      <protection locked="0"/>
    </xf>
    <xf numFmtId="171" fontId="8" fillId="0" borderId="27" xfId="0" applyNumberFormat="1" applyFont="1" applyBorder="1" applyAlignment="1" applyProtection="1">
      <alignment horizontal="center"/>
      <protection locked="0"/>
    </xf>
    <xf numFmtId="171" fontId="8" fillId="0" borderId="15" xfId="0" applyNumberFormat="1" applyFont="1" applyBorder="1" applyAlignment="1" applyProtection="1">
      <alignment horizontal="center"/>
      <protection locked="0"/>
    </xf>
    <xf numFmtId="171" fontId="8" fillId="0" borderId="9" xfId="0" applyNumberFormat="1" applyFont="1" applyBorder="1" applyAlignment="1" applyProtection="1">
      <alignment horizontal="center"/>
      <protection locked="0"/>
    </xf>
    <xf numFmtId="171" fontId="8" fillId="0" borderId="12" xfId="0" applyNumberFormat="1" applyFont="1" applyBorder="1" applyAlignment="1" applyProtection="1">
      <alignment horizontal="center"/>
      <protection locked="0"/>
    </xf>
    <xf numFmtId="171" fontId="8" fillId="0" borderId="28" xfId="0" applyNumberFormat="1" applyFont="1" applyBorder="1" applyAlignment="1" applyProtection="1">
      <alignment horizontal="center"/>
      <protection locked="0"/>
    </xf>
    <xf numFmtId="171" fontId="8" fillId="0" borderId="18" xfId="0" applyNumberFormat="1" applyFont="1" applyBorder="1" applyAlignment="1" applyProtection="1">
      <alignment horizontal="center"/>
      <protection locked="0"/>
    </xf>
    <xf numFmtId="171" fontId="8" fillId="0" borderId="22" xfId="0" applyNumberFormat="1" applyFont="1" applyBorder="1" applyAlignment="1" applyProtection="1">
      <alignment horizontal="center"/>
      <protection locked="0"/>
    </xf>
    <xf numFmtId="49" fontId="8" fillId="2" borderId="27" xfId="0" applyNumberFormat="1" applyFont="1" applyFill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  <protection locked="0"/>
    </xf>
    <xf numFmtId="49" fontId="8" fillId="2" borderId="22" xfId="0" applyNumberFormat="1" applyFont="1" applyFill="1" applyBorder="1" applyAlignment="1" applyProtection="1">
      <alignment horizontal="center"/>
      <protection locked="0"/>
    </xf>
    <xf numFmtId="171" fontId="8" fillId="0" borderId="30" xfId="0" applyNumberFormat="1" applyFont="1" applyBorder="1" applyAlignment="1" applyProtection="1">
      <alignment horizontal="center"/>
      <protection locked="0"/>
    </xf>
    <xf numFmtId="171" fontId="8" fillId="0" borderId="20" xfId="0" applyNumberFormat="1" applyFont="1" applyBorder="1" applyAlignment="1" applyProtection="1">
      <alignment horizontal="center"/>
      <protection locked="0"/>
    </xf>
    <xf numFmtId="171" fontId="8" fillId="0" borderId="5" xfId="0" applyNumberFormat="1" applyFont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8" fillId="2" borderId="28" xfId="0" applyNumberFormat="1" applyFont="1" applyFill="1" applyBorder="1" applyAlignment="1" applyProtection="1">
      <alignment horizontal="center"/>
      <protection locked="0"/>
    </xf>
    <xf numFmtId="49" fontId="8" fillId="2" borderId="18" xfId="0" applyNumberFormat="1" applyFont="1" applyFill="1" applyBorder="1" applyAlignment="1" applyProtection="1">
      <alignment horizontal="center"/>
      <protection locked="0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2" applyFont="1"/>
    <xf numFmtId="0" fontId="26" fillId="14" borderId="0" xfId="2" applyFill="1"/>
    <xf numFmtId="0" fontId="0" fillId="11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9" fillId="11" borderId="26" xfId="0" applyFont="1" applyFill="1" applyBorder="1" applyAlignment="1">
      <alignment vertical="center"/>
    </xf>
    <xf numFmtId="0" fontId="19" fillId="11" borderId="30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62" fillId="11" borderId="0" xfId="0" applyFont="1" applyFill="1" applyAlignment="1">
      <alignment vertical="center"/>
    </xf>
    <xf numFmtId="169" fontId="31" fillId="11" borderId="26" xfId="0" applyNumberFormat="1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169" fontId="0" fillId="11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19" fillId="11" borderId="0" xfId="0" applyNumberFormat="1" applyFont="1" applyFill="1" applyAlignment="1">
      <alignment vertical="center"/>
    </xf>
    <xf numFmtId="169" fontId="0" fillId="11" borderId="0" xfId="0" applyNumberFormat="1" applyFill="1" applyAlignment="1">
      <alignment horizontal="center"/>
    </xf>
    <xf numFmtId="44" fontId="19" fillId="11" borderId="30" xfId="3" applyFont="1" applyFill="1" applyBorder="1" applyAlignment="1" applyProtection="1">
      <alignment vertical="center"/>
    </xf>
    <xf numFmtId="169" fontId="19" fillId="11" borderId="0" xfId="0" applyNumberFormat="1" applyFont="1" applyFill="1" applyAlignment="1">
      <alignment vertical="center"/>
    </xf>
    <xf numFmtId="0" fontId="19" fillId="0" borderId="12" xfId="0" applyFont="1" applyBorder="1" applyAlignment="1">
      <alignment horizontal="center" vertical="center"/>
    </xf>
    <xf numFmtId="169" fontId="19" fillId="0" borderId="8" xfId="0" applyNumberFormat="1" applyFont="1" applyBorder="1" applyAlignment="1">
      <alignment horizontal="center" vertical="center"/>
    </xf>
    <xf numFmtId="169" fontId="19" fillId="0" borderId="8" xfId="0" applyNumberFormat="1" applyFont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169" fontId="19" fillId="11" borderId="30" xfId="0" applyNumberFormat="1" applyFont="1" applyFill="1" applyBorder="1" applyAlignment="1">
      <alignment horizontal="center" vertical="center"/>
    </xf>
    <xf numFmtId="0" fontId="19" fillId="11" borderId="0" xfId="0" applyFont="1" applyFill="1" applyAlignment="1">
      <alignment vertical="center"/>
    </xf>
    <xf numFmtId="0" fontId="31" fillId="11" borderId="0" xfId="0" applyFont="1" applyFill="1" applyAlignment="1">
      <alignment vertical="center"/>
    </xf>
    <xf numFmtId="0" fontId="30" fillId="11" borderId="0" xfId="0" applyFont="1" applyFill="1" applyAlignment="1">
      <alignment vertical="center"/>
    </xf>
    <xf numFmtId="169" fontId="19" fillId="0" borderId="0" xfId="0" applyNumberFormat="1" applyFont="1" applyAlignment="1">
      <alignment vertical="center"/>
    </xf>
    <xf numFmtId="169" fontId="19" fillId="0" borderId="9" xfId="0" applyNumberFormat="1" applyFont="1" applyBorder="1" applyAlignment="1">
      <alignment horizontal="center" vertical="center"/>
    </xf>
    <xf numFmtId="180" fontId="19" fillId="11" borderId="18" xfId="0" applyNumberFormat="1" applyFont="1" applyFill="1" applyBorder="1" applyAlignment="1">
      <alignment horizontal="center" vertical="center"/>
    </xf>
    <xf numFmtId="169" fontId="19" fillId="11" borderId="0" xfId="0" applyNumberFormat="1" applyFont="1" applyFill="1" applyAlignment="1">
      <alignment horizontal="center" vertical="center"/>
    </xf>
    <xf numFmtId="180" fontId="19" fillId="0" borderId="1" xfId="0" applyNumberFormat="1" applyFont="1" applyBorder="1" applyAlignment="1">
      <alignment horizontal="center" vertical="center"/>
    </xf>
    <xf numFmtId="0" fontId="63" fillId="11" borderId="0" xfId="0" applyFont="1" applyFill="1"/>
    <xf numFmtId="171" fontId="0" fillId="0" borderId="19" xfId="0" quotePrefix="1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4" fontId="0" fillId="2" borderId="15" xfId="3" applyNumberFormat="1" applyFont="1" applyFill="1" applyBorder="1" applyAlignment="1" applyProtection="1">
      <alignment horizontal="center" vertical="center"/>
    </xf>
    <xf numFmtId="7" fontId="0" fillId="16" borderId="8" xfId="3" applyNumberFormat="1" applyFont="1" applyFill="1" applyBorder="1" applyAlignment="1" applyProtection="1">
      <alignment horizontal="center" vertical="center"/>
      <protection locked="0"/>
    </xf>
    <xf numFmtId="181" fontId="0" fillId="2" borderId="20" xfId="0" applyNumberFormat="1" applyFill="1" applyBorder="1" applyAlignment="1">
      <alignment horizont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4" fontId="0" fillId="11" borderId="30" xfId="0" applyNumberFormat="1" applyFill="1" applyBorder="1" applyAlignment="1">
      <alignment vertical="center"/>
    </xf>
    <xf numFmtId="39" fontId="0" fillId="11" borderId="0" xfId="0" applyNumberFormat="1" applyFill="1" applyAlignment="1">
      <alignment vertical="center"/>
    </xf>
    <xf numFmtId="0" fontId="26" fillId="11" borderId="0" xfId="0" applyFont="1" applyFill="1" applyAlignment="1">
      <alignment vertical="center"/>
    </xf>
    <xf numFmtId="171" fontId="0" fillId="0" borderId="34" xfId="0" quotePrefix="1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16" borderId="15" xfId="3" applyNumberFormat="1" applyFont="1" applyFill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171" fontId="0" fillId="0" borderId="20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4" fontId="0" fillId="11" borderId="5" xfId="0" applyNumberFormat="1" applyFill="1" applyBorder="1" applyAlignment="1">
      <alignment vertical="center"/>
    </xf>
    <xf numFmtId="171" fontId="0" fillId="0" borderId="31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7" fontId="0" fillId="16" borderId="28" xfId="3" applyNumberFormat="1" applyFont="1" applyFill="1" applyBorder="1" applyAlignment="1" applyProtection="1">
      <alignment horizontal="center" vertical="center"/>
      <protection locked="0"/>
    </xf>
    <xf numFmtId="181" fontId="0" fillId="2" borderId="23" xfId="0" applyNumberFormat="1" applyFill="1" applyBorder="1" applyAlignment="1">
      <alignment horizontal="center"/>
    </xf>
    <xf numFmtId="49" fontId="0" fillId="0" borderId="18" xfId="0" applyNumberFormat="1" applyBorder="1" applyAlignment="1" applyProtection="1">
      <alignment vertical="center"/>
      <protection locked="0"/>
    </xf>
    <xf numFmtId="0" fontId="19" fillId="2" borderId="10" xfId="0" applyFont="1" applyFill="1" applyBorder="1" applyAlignment="1">
      <alignment horizontal="center" vertical="center"/>
    </xf>
    <xf numFmtId="0" fontId="0" fillId="11" borderId="30" xfId="0" applyFill="1" applyBorder="1"/>
    <xf numFmtId="14" fontId="0" fillId="11" borderId="0" xfId="0" applyNumberFormat="1" applyFill="1" applyAlignment="1">
      <alignment horizontal="center" vertical="center"/>
    </xf>
    <xf numFmtId="49" fontId="0" fillId="11" borderId="0" xfId="0" applyNumberFormat="1" applyFill="1" applyAlignment="1">
      <alignment vertical="center"/>
    </xf>
    <xf numFmtId="49" fontId="19" fillId="0" borderId="9" xfId="0" applyNumberFormat="1" applyFont="1" applyBorder="1" applyAlignment="1">
      <alignment horizontal="center" vertical="center"/>
    </xf>
    <xf numFmtId="0" fontId="26" fillId="2" borderId="1" xfId="3" applyNumberFormat="1" applyFont="1" applyFill="1" applyBorder="1" applyAlignment="1" applyProtection="1">
      <alignment horizontal="center" vertical="center"/>
    </xf>
    <xf numFmtId="174" fontId="26" fillId="2" borderId="1" xfId="3" applyNumberFormat="1" applyFont="1" applyFill="1" applyBorder="1" applyAlignment="1" applyProtection="1">
      <alignment horizontal="center" vertical="center"/>
    </xf>
    <xf numFmtId="7" fontId="26" fillId="16" borderId="1" xfId="3" applyNumberFormat="1" applyFont="1" applyFill="1" applyBorder="1" applyAlignment="1" applyProtection="1">
      <alignment horizontal="center" vertical="center"/>
    </xf>
    <xf numFmtId="181" fontId="0" fillId="2" borderId="1" xfId="0" applyNumberFormat="1" applyFill="1" applyBorder="1" applyAlignment="1">
      <alignment horizontal="center"/>
    </xf>
    <xf numFmtId="44" fontId="26" fillId="1" borderId="9" xfId="3" applyFont="1" applyFill="1" applyBorder="1" applyAlignment="1" applyProtection="1">
      <alignment vertical="center"/>
    </xf>
    <xf numFmtId="0" fontId="19" fillId="2" borderId="1" xfId="0" applyFont="1" applyFill="1" applyBorder="1" applyAlignment="1">
      <alignment vertical="center"/>
    </xf>
    <xf numFmtId="169" fontId="19" fillId="0" borderId="12" xfId="0" applyNumberFormat="1" applyFont="1" applyBorder="1" applyAlignment="1">
      <alignment horizontal="center" vertical="center"/>
    </xf>
    <xf numFmtId="169" fontId="19" fillId="17" borderId="8" xfId="0" applyNumberFormat="1" applyFont="1" applyFill="1" applyBorder="1" applyAlignment="1">
      <alignment horizontal="center" vertical="center"/>
    </xf>
    <xf numFmtId="0" fontId="20" fillId="17" borderId="9" xfId="0" applyFont="1" applyFill="1" applyBorder="1" applyAlignment="1">
      <alignment horizontal="center" vertical="center" wrapText="1"/>
    </xf>
    <xf numFmtId="14" fontId="0" fillId="0" borderId="20" xfId="0" applyNumberFormat="1" applyBorder="1" applyAlignment="1" applyProtection="1">
      <alignment horizontal="center" vertical="center"/>
      <protection locked="0"/>
    </xf>
    <xf numFmtId="174" fontId="0" fillId="2" borderId="27" xfId="3" applyNumberFormat="1" applyFont="1" applyFill="1" applyBorder="1" applyAlignment="1" applyProtection="1">
      <alignment horizontal="center" vertical="center"/>
      <protection locked="0"/>
    </xf>
    <xf numFmtId="182" fontId="0" fillId="2" borderId="15" xfId="3" applyNumberFormat="1" applyFont="1" applyFill="1" applyBorder="1" applyAlignment="1" applyProtection="1">
      <alignment horizontal="center" vertical="center"/>
      <protection locked="0"/>
    </xf>
    <xf numFmtId="171" fontId="0" fillId="0" borderId="23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181" fontId="0" fillId="2" borderId="15" xfId="0" applyNumberFormat="1" applyFill="1" applyBorder="1" applyAlignment="1">
      <alignment horizontal="center"/>
    </xf>
    <xf numFmtId="49" fontId="0" fillId="0" borderId="45" xfId="0" applyNumberFormat="1" applyBorder="1" applyAlignment="1" applyProtection="1">
      <alignment horizontal="center" vertical="center"/>
      <protection locked="0"/>
    </xf>
    <xf numFmtId="182" fontId="0" fillId="2" borderId="22" xfId="3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horizontal="center" vertical="center"/>
    </xf>
    <xf numFmtId="182" fontId="26" fillId="2" borderId="1" xfId="3" applyNumberFormat="1" applyFont="1" applyFill="1" applyBorder="1" applyAlignment="1" applyProtection="1">
      <alignment horizontal="center" vertical="center"/>
    </xf>
    <xf numFmtId="44" fontId="26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19" fillId="0" borderId="12" xfId="0" applyNumberFormat="1" applyFont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/>
    </xf>
    <xf numFmtId="171" fontId="26" fillId="0" borderId="12" xfId="0" applyNumberFormat="1" applyFont="1" applyBorder="1" applyAlignment="1" applyProtection="1">
      <alignment horizontal="center" vertical="center"/>
      <protection locked="0"/>
    </xf>
    <xf numFmtId="174" fontId="0" fillId="2" borderId="8" xfId="3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  <protection locked="0"/>
    </xf>
    <xf numFmtId="171" fontId="26" fillId="0" borderId="28" xfId="0" applyNumberFormat="1" applyFont="1" applyBorder="1" applyAlignment="1" applyProtection="1">
      <alignment horizontal="center" vertical="center"/>
      <protection locked="0"/>
    </xf>
    <xf numFmtId="174" fontId="0" fillId="2" borderId="15" xfId="3" applyNumberFormat="1" applyFont="1" applyFill="1" applyBorder="1" applyAlignment="1" applyProtection="1">
      <alignment horizontal="center" vertical="center"/>
      <protection locked="0"/>
    </xf>
    <xf numFmtId="49" fontId="19" fillId="2" borderId="15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171" fontId="0" fillId="0" borderId="28" xfId="0" applyNumberFormat="1" applyBorder="1" applyAlignment="1" applyProtection="1">
      <alignment horizontal="center" vertical="center"/>
      <protection locked="0"/>
    </xf>
    <xf numFmtId="171" fontId="26" fillId="0" borderId="28" xfId="0" quotePrefix="1" applyNumberFormat="1" applyFont="1" applyBorder="1" applyAlignment="1" applyProtection="1">
      <alignment horizontal="center" vertical="center"/>
      <protection locked="0"/>
    </xf>
    <xf numFmtId="171" fontId="26" fillId="0" borderId="9" xfId="0" quotePrefix="1" applyNumberFormat="1" applyFont="1" applyBorder="1" applyAlignment="1" applyProtection="1">
      <alignment horizontal="center" vertical="center"/>
      <protection locked="0"/>
    </xf>
    <xf numFmtId="174" fontId="0" fillId="2" borderId="28" xfId="3" applyNumberFormat="1" applyFont="1" applyFill="1" applyBorder="1" applyAlignment="1" applyProtection="1">
      <alignment horizontal="center" vertical="center"/>
      <protection locked="0"/>
    </xf>
    <xf numFmtId="14" fontId="26" fillId="0" borderId="28" xfId="0" quotePrefix="1" applyNumberFormat="1" applyFont="1" applyBorder="1" applyAlignment="1">
      <alignment horizontal="center" vertical="center"/>
    </xf>
    <xf numFmtId="169" fontId="0" fillId="0" borderId="34" xfId="0" applyNumberFormat="1" applyBorder="1" applyAlignment="1">
      <alignment vertical="center"/>
    </xf>
    <xf numFmtId="169" fontId="0" fillId="0" borderId="35" xfId="0" applyNumberFormat="1" applyBorder="1" applyAlignment="1">
      <alignment vertical="center"/>
    </xf>
    <xf numFmtId="169" fontId="0" fillId="0" borderId="29" xfId="0" applyNumberFormat="1" applyBorder="1" applyAlignment="1">
      <alignment vertical="center"/>
    </xf>
    <xf numFmtId="174" fontId="0" fillId="2" borderId="12" xfId="3" applyNumberFormat="1" applyFont="1" applyFill="1" applyBorder="1" applyAlignment="1" applyProtection="1">
      <alignment horizontal="center" vertical="center"/>
    </xf>
    <xf numFmtId="7" fontId="26" fillId="16" borderId="15" xfId="3" applyNumberFormat="1" applyFont="1" applyFill="1" applyBorder="1" applyAlignment="1" applyProtection="1">
      <alignment horizontal="center" vertical="center"/>
    </xf>
    <xf numFmtId="181" fontId="26" fillId="2" borderId="15" xfId="3" applyNumberFormat="1" applyFont="1" applyFill="1" applyBorder="1" applyAlignment="1" applyProtection="1">
      <alignment vertical="center"/>
    </xf>
    <xf numFmtId="44" fontId="0" fillId="0" borderId="28" xfId="0" applyNumberFormat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14" fontId="26" fillId="0" borderId="9" xfId="0" quotePrefix="1" applyNumberFormat="1" applyFont="1" applyBorder="1" applyAlignment="1">
      <alignment horizontal="center" vertical="center"/>
    </xf>
    <xf numFmtId="169" fontId="0" fillId="0" borderId="31" xfId="0" applyNumberFormat="1" applyBorder="1" applyAlignment="1">
      <alignment vertical="center"/>
    </xf>
    <xf numFmtId="169" fontId="0" fillId="0" borderId="32" xfId="0" applyNumberFormat="1" applyBorder="1" applyAlignment="1">
      <alignment vertical="center"/>
    </xf>
    <xf numFmtId="169" fontId="26" fillId="0" borderId="32" xfId="0" applyNumberFormat="1" applyFont="1" applyBorder="1" applyAlignment="1">
      <alignment vertical="center"/>
    </xf>
    <xf numFmtId="169" fontId="26" fillId="0" borderId="33" xfId="0" applyNumberFormat="1" applyFont="1" applyBorder="1" applyAlignment="1">
      <alignment vertical="center"/>
    </xf>
    <xf numFmtId="7" fontId="26" fillId="16" borderId="18" xfId="3" applyNumberFormat="1" applyFont="1" applyFill="1" applyBorder="1" applyAlignment="1" applyProtection="1">
      <alignment horizontal="center" vertical="center"/>
    </xf>
    <xf numFmtId="181" fontId="26" fillId="2" borderId="18" xfId="3" applyNumberFormat="1" applyFont="1" applyFill="1" applyBorder="1" applyAlignment="1" applyProtection="1">
      <alignment vertical="center"/>
    </xf>
    <xf numFmtId="44" fontId="0" fillId="0" borderId="18" xfId="0" applyNumberFormat="1" applyBorder="1" applyAlignment="1">
      <alignment horizontal="center" vertical="center"/>
    </xf>
    <xf numFmtId="7" fontId="0" fillId="16" borderId="1" xfId="3" applyNumberFormat="1" applyFont="1" applyFill="1" applyBorder="1" applyAlignment="1" applyProtection="1">
      <alignment horizontal="center" vertical="center"/>
    </xf>
    <xf numFmtId="44" fontId="26" fillId="1" borderId="1" xfId="3" applyFont="1" applyFill="1" applyBorder="1" applyAlignment="1" applyProtection="1">
      <alignment vertical="center"/>
    </xf>
    <xf numFmtId="0" fontId="0" fillId="5" borderId="1" xfId="0" applyFill="1" applyBorder="1" applyAlignment="1">
      <alignment vertical="center"/>
    </xf>
    <xf numFmtId="0" fontId="18" fillId="11" borderId="0" xfId="0" applyFont="1" applyFill="1" applyAlignment="1">
      <alignment vertical="center"/>
    </xf>
    <xf numFmtId="170" fontId="18" fillId="11" borderId="0" xfId="0" applyNumberFormat="1" applyFont="1" applyFill="1" applyAlignment="1">
      <alignment vertical="center"/>
    </xf>
    <xf numFmtId="171" fontId="26" fillId="0" borderId="76" xfId="16" applyNumberFormat="1" applyBorder="1" applyAlignment="1" applyProtection="1">
      <alignment horizontal="center" vertical="center"/>
      <protection locked="0"/>
    </xf>
    <xf numFmtId="183" fontId="26" fillId="11" borderId="0" xfId="16" applyNumberFormat="1" applyFill="1" applyAlignment="1">
      <alignment vertical="center"/>
    </xf>
    <xf numFmtId="170" fontId="0" fillId="16" borderId="15" xfId="3" applyNumberFormat="1" applyFont="1" applyFill="1" applyBorder="1" applyAlignment="1" applyProtection="1">
      <alignment horizontal="center" vertical="center"/>
      <protection locked="0"/>
    </xf>
    <xf numFmtId="49" fontId="19" fillId="0" borderId="80" xfId="0" applyNumberFormat="1" applyFont="1" applyBorder="1" applyAlignment="1" applyProtection="1">
      <alignment horizontal="center" vertical="center"/>
      <protection locked="0"/>
    </xf>
    <xf numFmtId="49" fontId="19" fillId="2" borderId="81" xfId="0" applyNumberFormat="1" applyFont="1" applyFill="1" applyBorder="1" applyAlignment="1" applyProtection="1">
      <alignment horizontal="center" vertical="center"/>
      <protection locked="0"/>
    </xf>
    <xf numFmtId="171" fontId="26" fillId="0" borderId="82" xfId="12" applyNumberFormat="1" applyBorder="1" applyAlignment="1" applyProtection="1">
      <alignment horizontal="center" vertical="center"/>
      <protection locked="0"/>
    </xf>
    <xf numFmtId="183" fontId="26" fillId="11" borderId="0" xfId="12" applyNumberFormat="1" applyFill="1" applyAlignment="1">
      <alignment vertical="center"/>
    </xf>
    <xf numFmtId="174" fontId="0" fillId="2" borderId="86" xfId="3" applyNumberFormat="1" applyFont="1" applyFill="1" applyBorder="1" applyAlignment="1" applyProtection="1">
      <alignment horizontal="center" vertical="center"/>
      <protection locked="0"/>
    </xf>
    <xf numFmtId="170" fontId="0" fillId="16" borderId="86" xfId="3" applyNumberFormat="1" applyFont="1" applyFill="1" applyBorder="1" applyAlignment="1" applyProtection="1">
      <alignment horizontal="center" vertical="center"/>
      <protection locked="0"/>
    </xf>
    <xf numFmtId="181" fontId="0" fillId="2" borderId="87" xfId="0" applyNumberFormat="1" applyFill="1" applyBorder="1" applyAlignment="1">
      <alignment horizontal="center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19" fillId="2" borderId="86" xfId="0" applyNumberFormat="1" applyFont="1" applyFill="1" applyBorder="1" applyAlignment="1" applyProtection="1">
      <alignment horizontal="center" vertical="center"/>
      <protection locked="0"/>
    </xf>
    <xf numFmtId="171" fontId="0" fillId="0" borderId="86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2" borderId="86" xfId="0" applyNumberFormat="1" applyFill="1" applyBorder="1" applyAlignment="1" applyProtection="1">
      <alignment horizontal="center" vertical="center"/>
      <protection locked="0"/>
    </xf>
    <xf numFmtId="171" fontId="26" fillId="0" borderId="90" xfId="0" quotePrefix="1" applyNumberFormat="1" applyFont="1" applyBorder="1" applyAlignment="1" applyProtection="1">
      <alignment horizontal="center" vertical="center"/>
      <protection locked="0"/>
    </xf>
    <xf numFmtId="181" fontId="0" fillId="11" borderId="0" xfId="0" applyNumberFormat="1" applyFill="1"/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26" fillId="0" borderId="35" xfId="0" applyNumberFormat="1" applyFont="1" applyBorder="1" applyAlignment="1">
      <alignment horizontal="left" vertical="center"/>
    </xf>
    <xf numFmtId="49" fontId="26" fillId="0" borderId="29" xfId="0" applyNumberFormat="1" applyFont="1" applyBorder="1" applyAlignment="1">
      <alignment horizontal="left" vertical="center"/>
    </xf>
    <xf numFmtId="174" fontId="0" fillId="0" borderId="28" xfId="3" applyNumberFormat="1" applyFont="1" applyFill="1" applyBorder="1" applyAlignment="1" applyProtection="1">
      <alignment horizontal="center" vertical="center"/>
    </xf>
    <xf numFmtId="170" fontId="26" fillId="16" borderId="86" xfId="3" applyNumberFormat="1" applyFont="1" applyFill="1" applyBorder="1" applyAlignment="1" applyProtection="1">
      <alignment horizontal="center" vertical="center"/>
    </xf>
    <xf numFmtId="181" fontId="26" fillId="2" borderId="86" xfId="3" applyNumberFormat="1" applyFont="1" applyFill="1" applyBorder="1" applyAlignment="1" applyProtection="1">
      <alignment horizontal="center" vertical="center"/>
    </xf>
    <xf numFmtId="0" fontId="0" fillId="2" borderId="86" xfId="0" applyFill="1" applyBorder="1" applyAlignment="1">
      <alignment vertical="center"/>
    </xf>
    <xf numFmtId="49" fontId="0" fillId="0" borderId="87" xfId="0" applyNumberFormat="1" applyBorder="1" applyAlignment="1">
      <alignment horizontal="left" vertical="center"/>
    </xf>
    <xf numFmtId="49" fontId="0" fillId="0" borderId="88" xfId="0" applyNumberFormat="1" applyBorder="1" applyAlignment="1">
      <alignment horizontal="left" vertical="center"/>
    </xf>
    <xf numFmtId="49" fontId="26" fillId="0" borderId="88" xfId="0" applyNumberFormat="1" applyFont="1" applyBorder="1" applyAlignment="1">
      <alignment horizontal="left" vertical="center"/>
    </xf>
    <xf numFmtId="49" fontId="26" fillId="0" borderId="89" xfId="0" applyNumberFormat="1" applyFont="1" applyBorder="1" applyAlignment="1">
      <alignment horizontal="left" vertical="center"/>
    </xf>
    <xf numFmtId="174" fontId="0" fillId="0" borderId="86" xfId="3" applyNumberFormat="1" applyFont="1" applyFill="1" applyBorder="1" applyAlignment="1" applyProtection="1">
      <alignment horizontal="center" vertical="center"/>
    </xf>
    <xf numFmtId="170" fontId="26" fillId="16" borderId="90" xfId="3" applyNumberFormat="1" applyFont="1" applyFill="1" applyBorder="1" applyAlignment="1" applyProtection="1">
      <alignment horizontal="center" vertical="center"/>
    </xf>
    <xf numFmtId="181" fontId="26" fillId="2" borderId="90" xfId="3" applyNumberFormat="1" applyFont="1" applyFill="1" applyBorder="1" applyAlignment="1" applyProtection="1">
      <alignment horizontal="center" vertical="center"/>
    </xf>
    <xf numFmtId="44" fontId="0" fillId="0" borderId="90" xfId="0" applyNumberFormat="1" applyBorder="1" applyAlignment="1">
      <alignment horizontal="center" vertical="center"/>
    </xf>
    <xf numFmtId="0" fontId="0" fillId="2" borderId="90" xfId="0" applyFill="1" applyBorder="1" applyAlignment="1">
      <alignment vertical="center"/>
    </xf>
    <xf numFmtId="174" fontId="26" fillId="2" borderId="94" xfId="3" applyNumberFormat="1" applyFont="1" applyFill="1" applyBorder="1" applyAlignment="1" applyProtection="1">
      <alignment horizontal="center" vertical="center"/>
    </xf>
    <xf numFmtId="170" fontId="26" fillId="16" borderId="94" xfId="3" applyNumberFormat="1" applyFont="1" applyFill="1" applyBorder="1" applyAlignment="1" applyProtection="1">
      <alignment horizontal="center" vertical="center"/>
    </xf>
    <xf numFmtId="181" fontId="0" fillId="2" borderId="94" xfId="0" applyNumberFormat="1" applyFill="1" applyBorder="1" applyAlignment="1">
      <alignment horizontal="center"/>
    </xf>
    <xf numFmtId="44" fontId="26" fillId="1" borderId="94" xfId="3" applyFont="1" applyFill="1" applyBorder="1" applyAlignment="1" applyProtection="1">
      <alignment vertical="center"/>
    </xf>
    <xf numFmtId="0" fontId="0" fillId="5" borderId="94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2" fontId="0" fillId="11" borderId="0" xfId="0" applyNumberFormat="1" applyFill="1" applyAlignment="1">
      <alignment vertical="center"/>
    </xf>
    <xf numFmtId="49" fontId="19" fillId="11" borderId="30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49" fontId="64" fillId="0" borderId="8" xfId="0" applyNumberFormat="1" applyFont="1" applyBorder="1" applyAlignment="1">
      <alignment horizontal="center" vertical="center"/>
    </xf>
    <xf numFmtId="169" fontId="19" fillId="0" borderId="94" xfId="0" applyNumberFormat="1" applyFont="1" applyBorder="1" applyAlignment="1">
      <alignment horizontal="center" vertical="center"/>
    </xf>
    <xf numFmtId="169" fontId="19" fillId="11" borderId="30" xfId="0" applyNumberFormat="1" applyFont="1" applyFill="1" applyBorder="1" applyAlignment="1">
      <alignment vertical="center"/>
    </xf>
    <xf numFmtId="44" fontId="19" fillId="11" borderId="30" xfId="3" applyFont="1" applyFill="1" applyBorder="1" applyAlignment="1" applyProtection="1">
      <alignment horizontal="center" vertical="center"/>
    </xf>
    <xf numFmtId="182" fontId="19" fillId="2" borderId="94" xfId="0" applyNumberFormat="1" applyFont="1" applyFill="1" applyBorder="1" applyAlignment="1">
      <alignment horizontal="center" vertical="center"/>
    </xf>
    <xf numFmtId="170" fontId="19" fillId="2" borderId="94" xfId="0" applyNumberFormat="1" applyFont="1" applyFill="1" applyBorder="1" applyAlignment="1">
      <alignment horizontal="center" vertical="center"/>
    </xf>
    <xf numFmtId="181" fontId="19" fillId="2" borderId="94" xfId="0" quotePrefix="1" applyNumberFormat="1" applyFont="1" applyFill="1" applyBorder="1" applyAlignment="1">
      <alignment horizontal="center" vertical="center"/>
    </xf>
    <xf numFmtId="44" fontId="0" fillId="11" borderId="0" xfId="0" applyNumberFormat="1" applyFill="1" applyAlignment="1">
      <alignment vertical="center"/>
    </xf>
    <xf numFmtId="169" fontId="0" fillId="11" borderId="0" xfId="0" applyNumberFormat="1" applyFill="1" applyAlignment="1">
      <alignment horizontal="center" vertical="center"/>
    </xf>
    <xf numFmtId="44" fontId="19" fillId="11" borderId="0" xfId="3" applyFont="1" applyFill="1" applyBorder="1" applyAlignment="1" applyProtection="1">
      <alignment horizontal="center" vertical="center"/>
    </xf>
    <xf numFmtId="169" fontId="26" fillId="11" borderId="0" xfId="0" applyNumberFormat="1" applyFont="1" applyFill="1" applyAlignment="1">
      <alignment vertical="center"/>
    </xf>
    <xf numFmtId="44" fontId="0" fillId="11" borderId="0" xfId="3" applyFont="1" applyFill="1" applyBorder="1" applyAlignment="1" applyProtection="1">
      <alignment vertical="center"/>
    </xf>
    <xf numFmtId="169" fontId="11" fillId="11" borderId="0" xfId="0" applyNumberFormat="1" applyFont="1" applyFill="1" applyAlignment="1">
      <alignment vertical="center"/>
    </xf>
    <xf numFmtId="169" fontId="60" fillId="11" borderId="0" xfId="0" applyNumberFormat="1" applyFont="1" applyFill="1" applyAlignment="1">
      <alignment vertical="center"/>
    </xf>
    <xf numFmtId="169" fontId="19" fillId="11" borderId="0" xfId="0" applyNumberFormat="1" applyFont="1" applyFill="1" applyAlignment="1">
      <alignment horizontal="right" vertical="center"/>
    </xf>
    <xf numFmtId="44" fontId="19" fillId="11" borderId="0" xfId="0" applyNumberFormat="1" applyFont="1" applyFill="1" applyAlignment="1">
      <alignment horizontal="right" vertical="center"/>
    </xf>
    <xf numFmtId="44" fontId="11" fillId="11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170" fontId="8" fillId="0" borderId="0" xfId="0" applyNumberFormat="1" applyFont="1"/>
    <xf numFmtId="0" fontId="69" fillId="11" borderId="0" xfId="0" applyFont="1" applyFill="1"/>
    <xf numFmtId="0" fontId="6" fillId="0" borderId="0" xfId="1" applyNumberFormat="1" applyFont="1"/>
    <xf numFmtId="14" fontId="6" fillId="0" borderId="0" xfId="1" applyNumberFormat="1" applyFont="1"/>
    <xf numFmtId="9" fontId="22" fillId="4" borderId="0" xfId="0" applyNumberFormat="1" applyFont="1" applyFill="1" applyAlignment="1">
      <alignment horizontal="center" vertical="center" wrapText="1"/>
    </xf>
    <xf numFmtId="167" fontId="32" fillId="11" borderId="0" xfId="2" applyNumberFormat="1" applyFont="1" applyFill="1" applyAlignment="1">
      <alignment vertical="center"/>
    </xf>
    <xf numFmtId="0" fontId="34" fillId="11" borderId="0" xfId="2" applyFont="1" applyFill="1" applyAlignment="1">
      <alignment vertical="center"/>
    </xf>
    <xf numFmtId="4" fontId="29" fillId="7" borderId="81" xfId="2" applyNumberFormat="1" applyFont="1" applyFill="1" applyBorder="1" applyAlignment="1" applyProtection="1">
      <alignment horizontal="center" vertical="center"/>
      <protection locked="0"/>
    </xf>
    <xf numFmtId="4" fontId="29" fillId="7" borderId="86" xfId="2" applyNumberFormat="1" applyFont="1" applyFill="1" applyBorder="1" applyAlignment="1" applyProtection="1">
      <alignment horizontal="center" vertical="center"/>
      <protection locked="0"/>
    </xf>
    <xf numFmtId="4" fontId="29" fillId="7" borderId="22" xfId="2" applyNumberFormat="1" applyFont="1" applyFill="1" applyBorder="1" applyAlignment="1" applyProtection="1">
      <alignment horizontal="center" vertical="center"/>
      <protection locked="0"/>
    </xf>
    <xf numFmtId="2" fontId="29" fillId="12" borderId="94" xfId="2" applyNumberFormat="1" applyFont="1" applyFill="1" applyBorder="1" applyAlignment="1">
      <alignment horizontal="center" vertical="center"/>
    </xf>
    <xf numFmtId="0" fontId="44" fillId="0" borderId="13" xfId="2" applyFont="1" applyBorder="1"/>
    <xf numFmtId="169" fontId="52" fillId="11" borderId="95" xfId="2" applyNumberFormat="1" applyFont="1" applyFill="1" applyBorder="1" applyAlignment="1">
      <alignment vertical="center"/>
    </xf>
    <xf numFmtId="0" fontId="5" fillId="0" borderId="0" xfId="1" applyNumberFormat="1" applyFont="1"/>
    <xf numFmtId="0" fontId="9" fillId="0" borderId="9" xfId="0" applyFont="1" applyBorder="1" applyAlignment="1">
      <alignment horizontal="center" vertical="center"/>
    </xf>
    <xf numFmtId="0" fontId="4" fillId="0" borderId="0" xfId="1" applyNumberFormat="1" applyFont="1"/>
    <xf numFmtId="169" fontId="4" fillId="0" borderId="0" xfId="1" applyFont="1"/>
    <xf numFmtId="2" fontId="9" fillId="11" borderId="101" xfId="0" applyNumberFormat="1" applyFont="1" applyFill="1" applyBorder="1" applyAlignment="1">
      <alignment horizontal="center" vertical="center"/>
    </xf>
    <xf numFmtId="170" fontId="9" fillId="0" borderId="9" xfId="0" applyNumberFormat="1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11" fillId="0" borderId="0" xfId="0" applyFont="1"/>
    <xf numFmtId="1" fontId="25" fillId="0" borderId="101" xfId="0" applyNumberFormat="1" applyFont="1" applyBorder="1" applyAlignment="1">
      <alignment horizontal="center" vertical="center"/>
    </xf>
    <xf numFmtId="0" fontId="9" fillId="0" borderId="103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98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/>
    </xf>
    <xf numFmtId="2" fontId="9" fillId="11" borderId="9" xfId="0" applyNumberFormat="1" applyFont="1" applyFill="1" applyBorder="1" applyAlignment="1">
      <alignment horizontal="center" vertical="center"/>
    </xf>
    <xf numFmtId="2" fontId="9" fillId="0" borderId="90" xfId="0" applyNumberFormat="1" applyFont="1" applyBorder="1" applyAlignment="1">
      <alignment horizontal="center"/>
    </xf>
    <xf numFmtId="0" fontId="14" fillId="0" borderId="90" xfId="0" applyFont="1" applyBorder="1" applyAlignment="1">
      <alignment horizontal="center" vertical="center"/>
    </xf>
    <xf numFmtId="169" fontId="8" fillId="0" borderId="103" xfId="0" applyNumberFormat="1" applyFont="1" applyBorder="1" applyAlignment="1" applyProtection="1">
      <alignment horizontal="center"/>
      <protection locked="0"/>
    </xf>
    <xf numFmtId="0" fontId="8" fillId="0" borderId="103" xfId="0" applyFont="1" applyBorder="1" applyAlignment="1" applyProtection="1">
      <alignment horizontal="center"/>
      <protection locked="0"/>
    </xf>
    <xf numFmtId="170" fontId="8" fillId="2" borderId="98" xfId="0" applyNumberFormat="1" applyFont="1" applyFill="1" applyBorder="1" applyAlignment="1">
      <alignment horizontal="center"/>
    </xf>
    <xf numFmtId="169" fontId="8" fillId="0" borderId="28" xfId="0" applyNumberFormat="1" applyFont="1" applyBorder="1" applyAlignment="1" applyProtection="1">
      <alignment horizontal="center"/>
      <protection locked="0"/>
    </xf>
    <xf numFmtId="170" fontId="8" fillId="2" borderId="108" xfId="0" applyNumberFormat="1" applyFont="1" applyFill="1" applyBorder="1" applyAlignment="1">
      <alignment horizontal="center"/>
    </xf>
    <xf numFmtId="170" fontId="8" fillId="2" borderId="108" xfId="0" applyNumberFormat="1" applyFont="1" applyFill="1" applyBorder="1" applyAlignment="1">
      <alignment horizontal="center" vertical="center"/>
    </xf>
    <xf numFmtId="49" fontId="8" fillId="2" borderId="108" xfId="0" applyNumberFormat="1" applyFont="1" applyFill="1" applyBorder="1" applyAlignment="1" applyProtection="1">
      <alignment horizontal="center"/>
      <protection locked="0"/>
    </xf>
    <xf numFmtId="169" fontId="8" fillId="0" borderId="108" xfId="0" applyNumberFormat="1" applyFont="1" applyBorder="1" applyAlignment="1" applyProtection="1">
      <alignment horizontal="center"/>
      <protection locked="0"/>
    </xf>
    <xf numFmtId="0" fontId="8" fillId="0" borderId="108" xfId="0" applyFont="1" applyBorder="1" applyAlignment="1" applyProtection="1">
      <alignment horizontal="center"/>
      <protection locked="0"/>
    </xf>
    <xf numFmtId="169" fontId="8" fillId="0" borderId="109" xfId="0" applyNumberFormat="1" applyFont="1" applyBorder="1" applyAlignment="1" applyProtection="1">
      <alignment horizontal="center"/>
      <protection locked="0"/>
    </xf>
    <xf numFmtId="0" fontId="8" fillId="0" borderId="109" xfId="0" applyFont="1" applyBorder="1" applyAlignment="1" applyProtection="1">
      <alignment horizontal="center"/>
      <protection locked="0"/>
    </xf>
    <xf numFmtId="49" fontId="8" fillId="2" borderId="113" xfId="0" applyNumberFormat="1" applyFont="1" applyFill="1" applyBorder="1" applyAlignment="1" applyProtection="1">
      <alignment horizontal="center"/>
      <protection locked="0"/>
    </xf>
    <xf numFmtId="0" fontId="9" fillId="2" borderId="101" xfId="0" applyFont="1" applyFill="1" applyBorder="1" applyAlignment="1">
      <alignment horizontal="center"/>
    </xf>
    <xf numFmtId="0" fontId="26" fillId="2" borderId="101" xfId="0" applyFont="1" applyFill="1" applyBorder="1" applyAlignment="1">
      <alignment horizontal="center" vertical="center"/>
    </xf>
    <xf numFmtId="170" fontId="8" fillId="2" borderId="101" xfId="0" applyNumberFormat="1" applyFont="1" applyFill="1" applyBorder="1" applyAlignment="1">
      <alignment horizontal="center"/>
    </xf>
    <xf numFmtId="170" fontId="8" fillId="2" borderId="101" xfId="0" applyNumberFormat="1" applyFont="1" applyFill="1" applyBorder="1" applyAlignment="1">
      <alignment horizontal="center" vertical="center"/>
    </xf>
    <xf numFmtId="0" fontId="8" fillId="5" borderId="101" xfId="0" applyFont="1" applyFill="1" applyBorder="1"/>
    <xf numFmtId="0" fontId="9" fillId="0" borderId="98" xfId="0" applyFont="1" applyBorder="1" applyAlignment="1">
      <alignment horizontal="center"/>
    </xf>
    <xf numFmtId="0" fontId="9" fillId="0" borderId="109" xfId="0" applyFont="1" applyBorder="1" applyAlignment="1">
      <alignment horizontal="center" vertical="center"/>
    </xf>
    <xf numFmtId="0" fontId="0" fillId="8" borderId="109" xfId="0" applyFill="1" applyBorder="1"/>
    <xf numFmtId="0" fontId="14" fillId="11" borderId="109" xfId="0" applyFont="1" applyFill="1" applyBorder="1" applyAlignment="1">
      <alignment horizontal="center" vertical="center"/>
    </xf>
    <xf numFmtId="169" fontId="8" fillId="0" borderId="27" xfId="0" applyNumberFormat="1" applyFont="1" applyBorder="1" applyAlignment="1" applyProtection="1">
      <alignment horizontal="center"/>
      <protection locked="0"/>
    </xf>
    <xf numFmtId="170" fontId="8" fillId="0" borderId="101" xfId="0" applyNumberFormat="1" applyFont="1" applyBorder="1" applyAlignment="1" applyProtection="1">
      <alignment horizontal="center" vertical="center"/>
      <protection locked="0"/>
    </xf>
    <xf numFmtId="170" fontId="8" fillId="0" borderId="108" xfId="0" applyNumberFormat="1" applyFont="1" applyBorder="1" applyAlignment="1" applyProtection="1">
      <alignment horizontal="center" vertical="center"/>
      <protection locked="0"/>
    </xf>
    <xf numFmtId="169" fontId="8" fillId="0" borderId="9" xfId="0" applyNumberFormat="1" applyFont="1" applyBorder="1" applyAlignment="1" applyProtection="1">
      <alignment horizontal="center"/>
      <protection locked="0"/>
    </xf>
    <xf numFmtId="0" fontId="9" fillId="11" borderId="26" xfId="0" applyFont="1" applyFill="1" applyBorder="1" applyAlignment="1">
      <alignment horizontal="center"/>
    </xf>
    <xf numFmtId="0" fontId="8" fillId="8" borderId="109" xfId="0" applyFont="1" applyFill="1" applyBorder="1"/>
    <xf numFmtId="170" fontId="8" fillId="0" borderId="108" xfId="0" applyNumberFormat="1" applyFont="1" applyBorder="1" applyAlignment="1" applyProtection="1">
      <alignment horizontal="center"/>
      <protection locked="0"/>
    </xf>
    <xf numFmtId="169" fontId="8" fillId="0" borderId="113" xfId="0" applyNumberFormat="1" applyFont="1" applyBorder="1" applyAlignment="1" applyProtection="1">
      <alignment horizontal="center"/>
      <protection locked="0"/>
    </xf>
    <xf numFmtId="170" fontId="8" fillId="0" borderId="113" xfId="0" applyNumberFormat="1" applyFont="1" applyBorder="1" applyAlignment="1" applyProtection="1">
      <alignment horizontal="center"/>
      <protection locked="0"/>
    </xf>
    <xf numFmtId="0" fontId="9" fillId="11" borderId="109" xfId="0" applyFont="1" applyFill="1" applyBorder="1" applyAlignment="1">
      <alignment horizontal="center" vertical="center"/>
    </xf>
    <xf numFmtId="169" fontId="3" fillId="0" borderId="0" xfId="1" applyFont="1"/>
    <xf numFmtId="0" fontId="3" fillId="0" borderId="0" xfId="1" applyNumberFormat="1" applyFont="1"/>
    <xf numFmtId="0" fontId="75" fillId="6" borderId="6" xfId="2" applyFont="1" applyFill="1" applyBorder="1" applyAlignment="1">
      <alignment horizontal="center" vertical="center"/>
    </xf>
    <xf numFmtId="0" fontId="29" fillId="19" borderId="41" xfId="2" applyFont="1" applyFill="1" applyBorder="1" applyAlignment="1">
      <alignment vertical="center"/>
    </xf>
    <xf numFmtId="184" fontId="29" fillId="11" borderId="3" xfId="2" applyNumberFormat="1" applyFont="1" applyFill="1" applyBorder="1" applyAlignment="1">
      <alignment horizontal="center" vertical="center"/>
    </xf>
    <xf numFmtId="167" fontId="26" fillId="0" borderId="0" xfId="19" applyNumberFormat="1"/>
    <xf numFmtId="1" fontId="31" fillId="2" borderId="101" xfId="19" applyNumberFormat="1" applyFont="1" applyFill="1" applyBorder="1" applyAlignment="1" applyProtection="1">
      <alignment horizontal="center" vertical="center"/>
      <protection locked="0"/>
    </xf>
    <xf numFmtId="167" fontId="30" fillId="0" borderId="0" xfId="19" applyNumberFormat="1" applyFont="1" applyAlignment="1">
      <alignment horizontal="center" vertical="center"/>
    </xf>
    <xf numFmtId="167" fontId="31" fillId="0" borderId="0" xfId="19" quotePrefix="1" applyNumberFormat="1" applyFont="1" applyAlignment="1">
      <alignment horizontal="center" vertical="center"/>
    </xf>
    <xf numFmtId="1" fontId="31" fillId="0" borderId="0" xfId="19" applyNumberFormat="1" applyFont="1" applyAlignment="1">
      <alignment horizontal="center" vertical="center"/>
    </xf>
    <xf numFmtId="167" fontId="40" fillId="2" borderId="101" xfId="19" applyNumberFormat="1" applyFont="1" applyFill="1" applyBorder="1" applyAlignment="1" applyProtection="1">
      <alignment horizontal="center" vertical="center"/>
      <protection locked="0"/>
    </xf>
    <xf numFmtId="0" fontId="41" fillId="0" borderId="0" xfId="19" applyFont="1"/>
    <xf numFmtId="176" fontId="41" fillId="0" borderId="0" xfId="19" applyNumberFormat="1" applyFont="1"/>
    <xf numFmtId="0" fontId="41" fillId="0" borderId="0" xfId="19" applyFont="1" applyAlignment="1">
      <alignment horizontal="left"/>
    </xf>
    <xf numFmtId="0" fontId="51" fillId="0" borderId="0" xfId="19" applyFont="1" applyAlignment="1">
      <alignment horizontal="right"/>
    </xf>
    <xf numFmtId="0" fontId="42" fillId="0" borderId="0" xfId="19" applyFont="1"/>
    <xf numFmtId="176" fontId="42" fillId="0" borderId="0" xfId="19" applyNumberFormat="1" applyFont="1" applyAlignment="1">
      <alignment horizontal="left"/>
    </xf>
    <xf numFmtId="0" fontId="48" fillId="0" borderId="0" xfId="19" applyFont="1" applyAlignment="1">
      <alignment horizontal="center"/>
    </xf>
    <xf numFmtId="0" fontId="41" fillId="0" borderId="0" xfId="19" applyFont="1" applyAlignment="1">
      <alignment horizontal="center"/>
    </xf>
    <xf numFmtId="0" fontId="51" fillId="9" borderId="42" xfId="19" applyFont="1" applyFill="1" applyBorder="1" applyAlignment="1">
      <alignment horizontal="center" vertical="center"/>
    </xf>
    <xf numFmtId="0" fontId="51" fillId="9" borderId="43" xfId="19" applyFont="1" applyFill="1" applyBorder="1" applyAlignment="1">
      <alignment horizontal="center" vertical="center"/>
    </xf>
    <xf numFmtId="0" fontId="51" fillId="20" borderId="43" xfId="19" applyFont="1" applyFill="1" applyBorder="1" applyAlignment="1">
      <alignment horizontal="center" vertical="center"/>
    </xf>
    <xf numFmtId="4" fontId="41" fillId="2" borderId="103" xfId="19" applyNumberFormat="1" applyFont="1" applyFill="1" applyBorder="1" applyAlignment="1" applyProtection="1">
      <alignment horizontal="center" vertical="center"/>
      <protection locked="0"/>
    </xf>
    <xf numFmtId="167" fontId="76" fillId="0" borderId="103" xfId="19" applyNumberFormat="1" applyFont="1" applyBorder="1" applyAlignment="1">
      <alignment horizontal="center" vertical="center" wrapText="1"/>
    </xf>
    <xf numFmtId="4" fontId="41" fillId="2" borderId="108" xfId="19" applyNumberFormat="1" applyFont="1" applyFill="1" applyBorder="1" applyAlignment="1" applyProtection="1">
      <alignment horizontal="center" vertical="center"/>
      <protection locked="0"/>
    </xf>
    <xf numFmtId="167" fontId="76" fillId="0" borderId="108" xfId="19" applyNumberFormat="1" applyFont="1" applyBorder="1" applyAlignment="1">
      <alignment horizontal="center" vertical="center" wrapText="1"/>
    </xf>
    <xf numFmtId="4" fontId="41" fillId="2" borderId="113" xfId="19" applyNumberFormat="1" applyFont="1" applyFill="1" applyBorder="1" applyAlignment="1" applyProtection="1">
      <alignment horizontal="center" vertical="center"/>
      <protection locked="0"/>
    </xf>
    <xf numFmtId="0" fontId="76" fillId="0" borderId="108" xfId="19" applyFont="1" applyBorder="1" applyAlignment="1">
      <alignment horizontal="center"/>
    </xf>
    <xf numFmtId="2" fontId="41" fillId="6" borderId="101" xfId="19" applyNumberFormat="1" applyFont="1" applyFill="1" applyBorder="1" applyAlignment="1">
      <alignment horizontal="center" vertical="center"/>
    </xf>
    <xf numFmtId="0" fontId="75" fillId="21" borderId="108" xfId="19" applyFont="1" applyFill="1" applyBorder="1" applyAlignment="1">
      <alignment horizontal="center" vertical="center"/>
    </xf>
    <xf numFmtId="0" fontId="26" fillId="0" borderId="0" xfId="19"/>
    <xf numFmtId="0" fontId="29" fillId="0" borderId="0" xfId="19" applyFont="1" applyAlignment="1">
      <alignment horizontal="center" vertical="center" textRotation="90" wrapText="1"/>
    </xf>
    <xf numFmtId="0" fontId="44" fillId="0" borderId="0" xfId="19" applyFont="1" applyAlignment="1">
      <alignment horizontal="center" vertical="center" textRotation="90" wrapText="1"/>
    </xf>
    <xf numFmtId="2" fontId="41" fillId="0" borderId="0" xfId="19" applyNumberFormat="1" applyFont="1" applyAlignment="1">
      <alignment horizontal="center"/>
    </xf>
    <xf numFmtId="167" fontId="29" fillId="0" borderId="0" xfId="19" applyNumberFormat="1" applyFont="1" applyAlignment="1">
      <alignment horizontal="center" vertical="center" wrapText="1"/>
    </xf>
    <xf numFmtId="2" fontId="79" fillId="0" borderId="0" xfId="19" applyNumberFormat="1" applyFont="1" applyAlignment="1">
      <alignment horizontal="center"/>
    </xf>
    <xf numFmtId="0" fontId="43" fillId="2" borderId="51" xfId="19" applyFont="1" applyFill="1" applyBorder="1" applyAlignment="1">
      <alignment horizontal="center" vertical="center"/>
    </xf>
    <xf numFmtId="167" fontId="48" fillId="0" borderId="52" xfId="19" applyNumberFormat="1" applyFont="1" applyBorder="1" applyAlignment="1" applyProtection="1">
      <alignment horizontal="right" vertical="center" wrapText="1"/>
      <protection locked="0"/>
    </xf>
    <xf numFmtId="167" fontId="44" fillId="0" borderId="102" xfId="19" applyNumberFormat="1" applyFont="1" applyBorder="1" applyAlignment="1">
      <alignment horizontal="center" vertical="center" wrapText="1"/>
    </xf>
    <xf numFmtId="2" fontId="51" fillId="0" borderId="0" xfId="19" applyNumberFormat="1" applyFont="1" applyAlignment="1">
      <alignment horizontal="center"/>
    </xf>
    <xf numFmtId="0" fontId="36" fillId="0" borderId="0" xfId="19" applyFont="1" applyAlignment="1">
      <alignment horizontal="right"/>
    </xf>
    <xf numFmtId="0" fontId="36" fillId="0" borderId="0" xfId="19" applyFont="1" applyAlignment="1">
      <alignment horizontal="center"/>
    </xf>
    <xf numFmtId="0" fontId="36" fillId="0" borderId="0" xfId="19" applyFont="1"/>
    <xf numFmtId="167" fontId="46" fillId="0" borderId="0" xfId="19" applyNumberFormat="1" applyFont="1" applyAlignment="1">
      <alignment horizontal="center" vertical="center"/>
    </xf>
    <xf numFmtId="2" fontId="26" fillId="0" borderId="45" xfId="19" applyNumberFormat="1" applyBorder="1" applyAlignment="1">
      <alignment horizontal="center"/>
    </xf>
    <xf numFmtId="0" fontId="41" fillId="2" borderId="36" xfId="19" applyFont="1" applyFill="1" applyBorder="1" applyAlignment="1" applyProtection="1">
      <alignment horizontal="center" vertical="center"/>
      <protection locked="0"/>
    </xf>
    <xf numFmtId="0" fontId="41" fillId="0" borderId="0" xfId="19" applyFont="1" applyAlignment="1">
      <alignment horizontal="center" wrapText="1"/>
    </xf>
    <xf numFmtId="0" fontId="41" fillId="0" borderId="0" xfId="19" applyFont="1" applyAlignment="1">
      <alignment horizontal="centerContinuous"/>
    </xf>
    <xf numFmtId="2" fontId="19" fillId="9" borderId="101" xfId="19" applyNumberFormat="1" applyFont="1" applyFill="1" applyBorder="1" applyAlignment="1">
      <alignment horizontal="center"/>
    </xf>
    <xf numFmtId="0" fontId="43" fillId="0" borderId="0" xfId="19" applyFont="1" applyAlignment="1">
      <alignment horizontal="center" vertical="center"/>
    </xf>
    <xf numFmtId="0" fontId="41" fillId="0" borderId="0" xfId="19" applyFont="1" applyAlignment="1">
      <alignment horizontal="center" vertical="center"/>
    </xf>
    <xf numFmtId="176" fontId="41" fillId="0" borderId="0" xfId="19" applyNumberFormat="1" applyFont="1" applyAlignment="1">
      <alignment horizontal="center" vertical="center"/>
    </xf>
    <xf numFmtId="0" fontId="36" fillId="0" borderId="0" xfId="19" applyFont="1" applyAlignment="1">
      <alignment horizontal="center" vertical="center"/>
    </xf>
    <xf numFmtId="0" fontId="26" fillId="0" borderId="35" xfId="19" applyBorder="1"/>
    <xf numFmtId="169" fontId="2" fillId="0" borderId="0" xfId="1" applyFont="1"/>
    <xf numFmtId="167" fontId="26" fillId="2" borderId="101" xfId="19" applyNumberFormat="1" applyFill="1" applyBorder="1" applyAlignment="1" applyProtection="1">
      <alignment horizontal="center" vertical="center"/>
      <protection locked="0"/>
    </xf>
    <xf numFmtId="0" fontId="2" fillId="0" borderId="0" xfId="1" applyNumberFormat="1" applyFont="1"/>
    <xf numFmtId="2" fontId="81" fillId="0" borderId="0" xfId="19" applyNumberFormat="1" applyFont="1" applyAlignment="1">
      <alignment horizontal="center"/>
    </xf>
    <xf numFmtId="0" fontId="41" fillId="0" borderId="56" xfId="19" applyFont="1" applyBorder="1" applyAlignment="1">
      <alignment horizontal="center" vertical="center" textRotation="90"/>
    </xf>
    <xf numFmtId="0" fontId="41" fillId="0" borderId="114" xfId="19" applyFont="1" applyBorder="1" applyAlignment="1">
      <alignment horizontal="center" vertical="center" textRotation="90"/>
    </xf>
    <xf numFmtId="2" fontId="82" fillId="0" borderId="0" xfId="19" applyNumberFormat="1" applyFont="1" applyAlignment="1">
      <alignment horizontal="center"/>
    </xf>
    <xf numFmtId="185" fontId="44" fillId="0" borderId="0" xfId="19" applyNumberFormat="1" applyFont="1" applyAlignment="1">
      <alignment horizontal="center" vertical="center" wrapText="1"/>
    </xf>
    <xf numFmtId="0" fontId="41" fillId="0" borderId="57" xfId="19" applyFont="1" applyBorder="1" applyAlignment="1">
      <alignment horizontal="center" vertical="center" textRotation="90"/>
    </xf>
    <xf numFmtId="0" fontId="41" fillId="0" borderId="72" xfId="19" applyFont="1" applyBorder="1" applyAlignment="1">
      <alignment horizontal="center" vertical="center" textRotation="90"/>
    </xf>
    <xf numFmtId="0" fontId="41" fillId="2" borderId="73" xfId="19" applyFont="1" applyFill="1" applyBorder="1" applyAlignment="1" applyProtection="1">
      <alignment horizontal="center" vertical="center"/>
      <protection locked="0"/>
    </xf>
    <xf numFmtId="0" fontId="41" fillId="18" borderId="36" xfId="19" applyFont="1" applyFill="1" applyBorder="1" applyAlignment="1" applyProtection="1">
      <alignment horizontal="center" vertical="center"/>
      <protection locked="0"/>
    </xf>
    <xf numFmtId="2" fontId="41" fillId="0" borderId="36" xfId="19" applyNumberFormat="1" applyFont="1" applyBorder="1" applyAlignment="1" applyProtection="1">
      <alignment horizontal="center"/>
      <protection locked="0"/>
    </xf>
    <xf numFmtId="0" fontId="19" fillId="9" borderId="36" xfId="19" applyFont="1" applyFill="1" applyBorder="1" applyAlignment="1">
      <alignment horizontal="right"/>
    </xf>
    <xf numFmtId="0" fontId="43" fillId="9" borderId="36" xfId="19" applyFont="1" applyFill="1" applyBorder="1" applyAlignment="1">
      <alignment horizontal="right"/>
    </xf>
    <xf numFmtId="44" fontId="41" fillId="0" borderId="36" xfId="19" applyNumberFormat="1" applyFont="1" applyBorder="1" applyAlignment="1">
      <alignment horizontal="center" wrapText="1"/>
    </xf>
    <xf numFmtId="0" fontId="41" fillId="0" borderId="0" xfId="19" applyFont="1" applyProtection="1">
      <protection locked="0"/>
    </xf>
    <xf numFmtId="2" fontId="76" fillId="0" borderId="100" xfId="19" applyNumberFormat="1" applyFont="1" applyBorder="1" applyAlignment="1" applyProtection="1">
      <alignment horizontal="center" vertical="center" wrapText="1"/>
      <protection locked="0"/>
    </xf>
    <xf numFmtId="167" fontId="73" fillId="2" borderId="101" xfId="2" applyNumberFormat="1" applyFont="1" applyFill="1" applyBorder="1"/>
    <xf numFmtId="167" fontId="29" fillId="2" borderId="101" xfId="2" applyNumberFormat="1" applyFont="1" applyFill="1" applyBorder="1" applyAlignment="1">
      <alignment horizontal="center"/>
    </xf>
    <xf numFmtId="167" fontId="26" fillId="2" borderId="101" xfId="2" applyNumberFormat="1" applyFill="1" applyBorder="1" applyAlignment="1">
      <alignment horizontal="center" vertical="center"/>
    </xf>
    <xf numFmtId="0" fontId="27" fillId="0" borderId="0" xfId="1" applyNumberFormat="1" applyAlignment="1">
      <alignment horizontal="center"/>
    </xf>
    <xf numFmtId="169" fontId="19" fillId="0" borderId="2" xfId="0" applyNumberFormat="1" applyFont="1" applyBorder="1" applyAlignment="1">
      <alignment horizontal="center" vertical="center"/>
    </xf>
    <xf numFmtId="169" fontId="19" fillId="0" borderId="3" xfId="0" applyNumberFormat="1" applyFont="1" applyBorder="1" applyAlignment="1">
      <alignment horizontal="center" vertical="center"/>
    </xf>
    <xf numFmtId="169" fontId="19" fillId="0" borderId="4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69" fontId="19" fillId="0" borderId="8" xfId="0" applyNumberFormat="1" applyFont="1" applyBorder="1" applyAlignment="1">
      <alignment horizontal="center" vertical="center"/>
    </xf>
    <xf numFmtId="169" fontId="19" fillId="0" borderId="9" xfId="0" applyNumberFormat="1" applyFont="1" applyBorder="1" applyAlignment="1">
      <alignment horizontal="center" vertical="center"/>
    </xf>
    <xf numFmtId="169" fontId="19" fillId="11" borderId="30" xfId="0" applyNumberFormat="1" applyFont="1" applyFill="1" applyBorder="1" applyAlignment="1">
      <alignment horizontal="center" vertical="center"/>
    </xf>
    <xf numFmtId="169" fontId="19" fillId="11" borderId="0" xfId="0" applyNumberFormat="1" applyFont="1" applyFill="1" applyAlignment="1">
      <alignment horizontal="center" vertical="center"/>
    </xf>
    <xf numFmtId="169" fontId="19" fillId="11" borderId="26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171" fontId="31" fillId="0" borderId="25" xfId="0" applyNumberFormat="1" applyFont="1" applyBorder="1" applyAlignment="1">
      <alignment horizontal="center" vertical="center"/>
    </xf>
    <xf numFmtId="171" fontId="31" fillId="0" borderId="10" xfId="0" applyNumberFormat="1" applyFont="1" applyBorder="1" applyAlignment="1">
      <alignment horizontal="center" vertical="center"/>
    </xf>
    <xf numFmtId="44" fontId="19" fillId="2" borderId="25" xfId="3" applyFont="1" applyFill="1" applyBorder="1" applyAlignment="1" applyProtection="1">
      <alignment horizontal="center" vertical="top"/>
    </xf>
    <xf numFmtId="44" fontId="19" fillId="2" borderId="11" xfId="3" applyFont="1" applyFill="1" applyBorder="1" applyAlignment="1" applyProtection="1">
      <alignment horizontal="center" vertical="top"/>
    </xf>
    <xf numFmtId="44" fontId="19" fillId="2" borderId="10" xfId="3" applyFont="1" applyFill="1" applyBorder="1" applyAlignment="1" applyProtection="1">
      <alignment horizontal="center" vertical="top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40" fillId="0" borderId="20" xfId="0" applyFont="1" applyBorder="1" applyAlignment="1" applyProtection="1">
      <alignment horizontal="left" vertical="center"/>
      <protection locked="0"/>
    </xf>
    <xf numFmtId="0" fontId="40" fillId="0" borderId="16" xfId="0" applyFont="1" applyBorder="1" applyAlignment="1" applyProtection="1">
      <alignment horizontal="left" vertical="center"/>
      <protection locked="0"/>
    </xf>
    <xf numFmtId="0" fontId="40" fillId="0" borderId="17" xfId="0" applyFont="1" applyBorder="1" applyAlignment="1" applyProtection="1">
      <alignment horizontal="left" vertical="center"/>
      <protection locked="0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6" fillId="0" borderId="19" xfId="0" applyFont="1" applyBorder="1" applyAlignment="1" applyProtection="1">
      <alignment horizontal="left" vertical="center"/>
      <protection locked="0"/>
    </xf>
    <xf numFmtId="0" fontId="26" fillId="0" borderId="13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6" fillId="0" borderId="77" xfId="16" applyNumberFormat="1" applyBorder="1" applyAlignment="1" applyProtection="1">
      <alignment horizontal="left" vertical="center"/>
      <protection locked="0"/>
    </xf>
    <xf numFmtId="0" fontId="26" fillId="0" borderId="78" xfId="16" applyNumberFormat="1" applyBorder="1" applyAlignment="1" applyProtection="1">
      <alignment horizontal="left" vertical="center"/>
      <protection locked="0"/>
    </xf>
    <xf numFmtId="0" fontId="26" fillId="0" borderId="79" xfId="16" applyNumberFormat="1" applyBorder="1" applyAlignment="1" applyProtection="1">
      <alignment horizontal="left" vertical="center"/>
      <protection locked="0"/>
    </xf>
    <xf numFmtId="0" fontId="26" fillId="0" borderId="83" xfId="12" applyNumberFormat="1" applyBorder="1" applyAlignment="1" applyProtection="1">
      <alignment horizontal="left" vertical="center"/>
      <protection locked="0"/>
    </xf>
    <xf numFmtId="0" fontId="26" fillId="0" borderId="84" xfId="12" applyNumberFormat="1" applyBorder="1" applyAlignment="1" applyProtection="1">
      <alignment horizontal="left" vertical="center"/>
      <protection locked="0"/>
    </xf>
    <xf numFmtId="0" fontId="26" fillId="0" borderId="85" xfId="12" applyNumberFormat="1" applyBorder="1" applyAlignment="1" applyProtection="1">
      <alignment horizontal="left" vertical="center"/>
      <protection locked="0"/>
    </xf>
    <xf numFmtId="169" fontId="65" fillId="2" borderId="95" xfId="0" applyNumberFormat="1" applyFont="1" applyFill="1" applyBorder="1" applyAlignment="1">
      <alignment horizontal="center" vertical="center"/>
    </xf>
    <xf numFmtId="169" fontId="65" fillId="2" borderId="96" xfId="0" applyNumberFormat="1" applyFont="1" applyFill="1" applyBorder="1" applyAlignment="1">
      <alignment horizontal="center" vertical="center"/>
    </xf>
    <xf numFmtId="169" fontId="65" fillId="2" borderId="97" xfId="0" applyNumberFormat="1" applyFont="1" applyFill="1" applyBorder="1" applyAlignment="1">
      <alignment horizontal="center" vertical="center"/>
    </xf>
    <xf numFmtId="169" fontId="19" fillId="2" borderId="95" xfId="0" applyNumberFormat="1" applyFont="1" applyFill="1" applyBorder="1" applyAlignment="1">
      <alignment horizontal="center" vertical="center"/>
    </xf>
    <xf numFmtId="169" fontId="19" fillId="2" borderId="97" xfId="0" applyNumberFormat="1" applyFont="1" applyFill="1" applyBorder="1" applyAlignment="1">
      <alignment horizontal="center" vertical="center"/>
    </xf>
    <xf numFmtId="0" fontId="66" fillId="11" borderId="0" xfId="0" applyFont="1" applyFill="1" applyAlignment="1">
      <alignment horizontal="center" vertical="center"/>
    </xf>
    <xf numFmtId="0" fontId="0" fillId="0" borderId="91" xfId="0" applyBorder="1" applyAlignment="1" applyProtection="1">
      <alignment horizontal="left" vertical="center"/>
      <protection locked="0"/>
    </xf>
    <xf numFmtId="0" fontId="0" fillId="0" borderId="92" xfId="0" applyBorder="1" applyAlignment="1" applyProtection="1">
      <alignment horizontal="left" vertical="center"/>
      <protection locked="0"/>
    </xf>
    <xf numFmtId="0" fontId="0" fillId="0" borderId="93" xfId="0" applyBorder="1" applyAlignment="1" applyProtection="1">
      <alignment horizontal="left" vertical="center"/>
      <protection locked="0"/>
    </xf>
    <xf numFmtId="14" fontId="19" fillId="0" borderId="95" xfId="0" applyNumberFormat="1" applyFont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97" xfId="0" applyNumberFormat="1" applyFont="1" applyBorder="1" applyAlignment="1">
      <alignment horizontal="center" vertical="center"/>
    </xf>
    <xf numFmtId="49" fontId="19" fillId="0" borderId="95" xfId="0" applyNumberFormat="1" applyFont="1" applyBorder="1" applyAlignment="1">
      <alignment horizontal="center" vertical="center"/>
    </xf>
    <xf numFmtId="49" fontId="19" fillId="0" borderId="97" xfId="0" applyNumberFormat="1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24" fillId="4" borderId="0" xfId="0" applyFont="1" applyFill="1" applyAlignment="1">
      <alignment horizontal="center" vertical="top"/>
    </xf>
    <xf numFmtId="0" fontId="8" fillId="0" borderId="20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16" fillId="0" borderId="99" xfId="0" applyFont="1" applyBorder="1" applyAlignment="1">
      <alignment horizontal="center" wrapText="1"/>
    </xf>
    <xf numFmtId="0" fontId="16" fillId="0" borderId="102" xfId="0" applyFont="1" applyBorder="1" applyAlignment="1">
      <alignment horizontal="center"/>
    </xf>
    <xf numFmtId="0" fontId="16" fillId="0" borderId="100" xfId="0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9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1" fontId="15" fillId="0" borderId="25" xfId="0" applyNumberFormat="1" applyFont="1" applyBorder="1" applyAlignment="1">
      <alignment horizontal="center" vertical="center"/>
    </xf>
    <xf numFmtId="171" fontId="15" fillId="0" borderId="11" xfId="0" applyNumberFormat="1" applyFont="1" applyBorder="1" applyAlignment="1">
      <alignment horizontal="center" vertical="center"/>
    </xf>
    <xf numFmtId="171" fontId="15" fillId="0" borderId="10" xfId="0" applyNumberFormat="1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0" fontId="9" fillId="2" borderId="8" xfId="0" applyNumberFormat="1" applyFont="1" applyFill="1" applyBorder="1" applyAlignment="1">
      <alignment horizontal="center" vertical="center"/>
    </xf>
    <xf numFmtId="170" fontId="9" fillId="2" borderId="9" xfId="0" applyNumberFormat="1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74" fillId="2" borderId="99" xfId="0" applyFont="1" applyFill="1" applyBorder="1" applyAlignment="1">
      <alignment horizontal="left" vertical="center"/>
    </xf>
    <xf numFmtId="0" fontId="74" fillId="2" borderId="100" xfId="0" applyFont="1" applyFill="1" applyBorder="1" applyAlignment="1">
      <alignment horizontal="left" vertical="center"/>
    </xf>
    <xf numFmtId="0" fontId="8" fillId="0" borderId="105" xfId="0" applyFont="1" applyBorder="1" applyAlignment="1" applyProtection="1">
      <alignment horizontal="left"/>
      <protection locked="0"/>
    </xf>
    <xf numFmtId="0" fontId="8" fillId="0" borderId="106" xfId="0" applyFont="1" applyBorder="1" applyAlignment="1" applyProtection="1">
      <alignment horizontal="left"/>
      <protection locked="0"/>
    </xf>
    <xf numFmtId="0" fontId="8" fillId="0" borderId="107" xfId="0" applyFont="1" applyBorder="1" applyAlignment="1" applyProtection="1">
      <alignment horizontal="left"/>
      <protection locked="0"/>
    </xf>
    <xf numFmtId="0" fontId="8" fillId="0" borderId="110" xfId="0" applyFont="1" applyBorder="1" applyAlignment="1" applyProtection="1">
      <alignment horizontal="left"/>
      <protection locked="0"/>
    </xf>
    <xf numFmtId="0" fontId="8" fillId="0" borderId="111" xfId="0" applyFont="1" applyBorder="1" applyAlignment="1" applyProtection="1">
      <alignment horizontal="left"/>
      <protection locked="0"/>
    </xf>
    <xf numFmtId="0" fontId="8" fillId="0" borderId="112" xfId="0" applyFont="1" applyBorder="1" applyAlignment="1" applyProtection="1">
      <alignment horizontal="left"/>
      <protection locked="0"/>
    </xf>
    <xf numFmtId="0" fontId="9" fillId="2" borderId="9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/>
    </xf>
    <xf numFmtId="0" fontId="8" fillId="0" borderId="104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99" xfId="0" applyFont="1" applyBorder="1" applyAlignment="1" applyProtection="1">
      <alignment horizontal="right"/>
      <protection locked="0"/>
    </xf>
    <xf numFmtId="0" fontId="8" fillId="0" borderId="102" xfId="0" applyFont="1" applyBorder="1" applyAlignment="1" applyProtection="1">
      <alignment horizontal="right"/>
      <protection locked="0"/>
    </xf>
    <xf numFmtId="0" fontId="8" fillId="0" borderId="100" xfId="0" applyFont="1" applyBorder="1" applyAlignment="1" applyProtection="1">
      <alignment horizontal="right"/>
      <protection locked="0"/>
    </xf>
    <xf numFmtId="0" fontId="9" fillId="2" borderId="99" xfId="0" applyFont="1" applyFill="1" applyBorder="1" applyAlignment="1">
      <alignment horizontal="center"/>
    </xf>
    <xf numFmtId="0" fontId="9" fillId="2" borderId="102" xfId="0" applyFont="1" applyFill="1" applyBorder="1" applyAlignment="1">
      <alignment horizontal="center"/>
    </xf>
    <xf numFmtId="0" fontId="9" fillId="2" borderId="10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/>
    </xf>
    <xf numFmtId="0" fontId="61" fillId="2" borderId="100" xfId="0" applyFont="1" applyFill="1" applyBorder="1" applyAlignment="1">
      <alignment horizontal="center" vertical="center"/>
    </xf>
    <xf numFmtId="169" fontId="25" fillId="0" borderId="99" xfId="0" applyNumberFormat="1" applyFont="1" applyBorder="1" applyAlignment="1">
      <alignment horizontal="center" vertical="center"/>
    </xf>
    <xf numFmtId="169" fontId="25" fillId="0" borderId="100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/>
      <protection locked="0"/>
    </xf>
    <xf numFmtId="171" fontId="25" fillId="0" borderId="25" xfId="0" applyNumberFormat="1" applyFont="1" applyBorder="1" applyAlignment="1">
      <alignment horizontal="center" vertical="center"/>
    </xf>
    <xf numFmtId="171" fontId="25" fillId="0" borderId="10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1" fillId="2" borderId="25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31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19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167" fontId="29" fillId="11" borderId="3" xfId="2" applyNumberFormat="1" applyFont="1" applyFill="1" applyBorder="1" applyAlignment="1">
      <alignment horizontal="center"/>
    </xf>
    <xf numFmtId="49" fontId="30" fillId="2" borderId="0" xfId="2" applyNumberFormat="1" applyFont="1" applyFill="1" applyAlignment="1" applyProtection="1">
      <alignment horizontal="center" vertical="center"/>
      <protection locked="0"/>
    </xf>
    <xf numFmtId="49" fontId="30" fillId="2" borderId="35" xfId="2" applyNumberFormat="1" applyFont="1" applyFill="1" applyBorder="1" applyAlignment="1" applyProtection="1">
      <alignment horizontal="center" vertical="center"/>
      <protection locked="0"/>
    </xf>
    <xf numFmtId="167" fontId="33" fillId="11" borderId="0" xfId="2" applyNumberFormat="1" applyFont="1" applyFill="1" applyAlignment="1">
      <alignment horizontal="center" vertical="center"/>
    </xf>
    <xf numFmtId="49" fontId="34" fillId="0" borderId="16" xfId="2" applyNumberFormat="1" applyFont="1" applyBorder="1" applyAlignment="1" applyProtection="1">
      <alignment horizontal="center" vertical="center"/>
      <protection locked="0"/>
    </xf>
    <xf numFmtId="49" fontId="34" fillId="0" borderId="45" xfId="2" applyNumberFormat="1" applyFont="1" applyBorder="1" applyAlignment="1" applyProtection="1">
      <alignment horizontal="center" vertical="center"/>
      <protection locked="0"/>
    </xf>
    <xf numFmtId="49" fontId="34" fillId="0" borderId="24" xfId="2" applyNumberFormat="1" applyFont="1" applyBorder="1" applyAlignment="1" applyProtection="1">
      <alignment horizontal="center" vertical="center"/>
      <protection locked="0"/>
    </xf>
    <xf numFmtId="49" fontId="34" fillId="0" borderId="38" xfId="2" applyNumberFormat="1" applyFont="1" applyBorder="1" applyAlignment="1" applyProtection="1">
      <alignment horizontal="center" vertical="center"/>
      <protection locked="0"/>
    </xf>
    <xf numFmtId="167" fontId="29" fillId="11" borderId="6" xfId="2" applyNumberFormat="1" applyFont="1" applyFill="1" applyBorder="1" applyAlignment="1">
      <alignment horizontal="center"/>
    </xf>
    <xf numFmtId="49" fontId="37" fillId="11" borderId="6" xfId="2" applyNumberFormat="1" applyFont="1" applyFill="1" applyBorder="1" applyAlignment="1">
      <alignment horizontal="center"/>
    </xf>
    <xf numFmtId="0" fontId="37" fillId="11" borderId="6" xfId="2" applyFont="1" applyFill="1" applyBorder="1" applyAlignment="1">
      <alignment horizontal="center"/>
    </xf>
    <xf numFmtId="49" fontId="30" fillId="2" borderId="99" xfId="2" applyNumberFormat="1" applyFont="1" applyFill="1" applyBorder="1" applyAlignment="1">
      <alignment horizontal="center" vertical="center"/>
    </xf>
    <xf numFmtId="0" fontId="30" fillId="2" borderId="100" xfId="2" applyFont="1" applyFill="1" applyBorder="1" applyAlignment="1">
      <alignment horizontal="center" vertical="center"/>
    </xf>
    <xf numFmtId="0" fontId="30" fillId="2" borderId="25" xfId="2" applyFont="1" applyFill="1" applyBorder="1" applyAlignment="1">
      <alignment horizontal="center" vertical="center"/>
    </xf>
    <xf numFmtId="0" fontId="30" fillId="2" borderId="10" xfId="2" applyFont="1" applyFill="1" applyBorder="1" applyAlignment="1">
      <alignment horizontal="center" vertical="center"/>
    </xf>
    <xf numFmtId="172" fontId="31" fillId="0" borderId="5" xfId="2" quotePrefix="1" applyNumberFormat="1" applyFont="1" applyBorder="1" applyAlignment="1">
      <alignment horizontal="center" vertical="center"/>
    </xf>
    <xf numFmtId="172" fontId="31" fillId="0" borderId="6" xfId="2" applyNumberFormat="1" applyFont="1" applyBorder="1" applyAlignment="1">
      <alignment horizontal="center" vertical="center"/>
    </xf>
    <xf numFmtId="1" fontId="30" fillId="2" borderId="25" xfId="2" applyNumberFormat="1" applyFont="1" applyFill="1" applyBorder="1" applyAlignment="1" applyProtection="1">
      <alignment horizontal="center" vertical="center"/>
      <protection locked="0"/>
    </xf>
    <xf numFmtId="1" fontId="30" fillId="2" borderId="10" xfId="2" applyNumberFormat="1" applyFont="1" applyFill="1" applyBorder="1" applyAlignment="1" applyProtection="1">
      <alignment horizontal="center" vertical="center"/>
      <protection locked="0"/>
    </xf>
    <xf numFmtId="0" fontId="26" fillId="0" borderId="24" xfId="2" applyBorder="1" applyAlignment="1">
      <alignment horizontal="left"/>
    </xf>
    <xf numFmtId="0" fontId="48" fillId="15" borderId="39" xfId="2" applyFont="1" applyFill="1" applyBorder="1" applyAlignment="1">
      <alignment horizontal="center" vertical="center" wrapText="1"/>
    </xf>
    <xf numFmtId="0" fontId="48" fillId="15" borderId="55" xfId="2" applyFont="1" applyFill="1" applyBorder="1" applyAlignment="1">
      <alignment horizontal="center" vertical="center" wrapText="1"/>
    </xf>
    <xf numFmtId="0" fontId="48" fillId="15" borderId="64" xfId="2" applyFont="1" applyFill="1" applyBorder="1" applyAlignment="1">
      <alignment horizontal="center" vertical="center" wrapText="1"/>
    </xf>
    <xf numFmtId="0" fontId="40" fillId="2" borderId="41" xfId="2" applyFont="1" applyFill="1" applyBorder="1" applyAlignment="1">
      <alignment horizontal="center" vertical="center" wrapText="1"/>
    </xf>
    <xf numFmtId="0" fontId="40" fillId="2" borderId="16" xfId="2" applyFont="1" applyFill="1" applyBorder="1" applyAlignment="1">
      <alignment horizontal="center" vertical="center" wrapText="1"/>
    </xf>
    <xf numFmtId="0" fontId="50" fillId="3" borderId="67" xfId="2" applyFont="1" applyFill="1" applyBorder="1" applyAlignment="1" applyProtection="1">
      <alignment horizontal="center" vertical="center" wrapText="1"/>
      <protection locked="0"/>
    </xf>
    <xf numFmtId="0" fontId="50" fillId="3" borderId="68" xfId="2" applyFont="1" applyFill="1" applyBorder="1" applyAlignment="1" applyProtection="1">
      <alignment horizontal="center" vertical="center" wrapText="1"/>
      <protection locked="0"/>
    </xf>
    <xf numFmtId="0" fontId="50" fillId="3" borderId="69" xfId="2" applyFont="1" applyFill="1" applyBorder="1" applyAlignment="1" applyProtection="1">
      <alignment horizontal="center" vertical="center" wrapText="1"/>
      <protection locked="0"/>
    </xf>
    <xf numFmtId="0" fontId="52" fillId="0" borderId="58" xfId="2" applyFont="1" applyBorder="1" applyAlignment="1" applyProtection="1">
      <alignment horizontal="center" vertical="center" wrapText="1"/>
      <protection locked="0"/>
    </xf>
    <xf numFmtId="0" fontId="52" fillId="0" borderId="55" xfId="2" applyFont="1" applyBorder="1" applyAlignment="1" applyProtection="1">
      <alignment horizontal="center" vertical="center" wrapText="1"/>
      <protection locked="0"/>
    </xf>
    <xf numFmtId="0" fontId="52" fillId="0" borderId="64" xfId="2" applyFont="1" applyBorder="1" applyAlignment="1" applyProtection="1">
      <alignment horizontal="center" vertical="center" wrapText="1"/>
      <protection locked="0"/>
    </xf>
    <xf numFmtId="169" fontId="72" fillId="11" borderId="0" xfId="2" applyNumberFormat="1" applyFont="1" applyFill="1" applyAlignment="1">
      <alignment horizontal="left" vertical="center"/>
    </xf>
    <xf numFmtId="0" fontId="49" fillId="0" borderId="31" xfId="2" applyFont="1" applyBorder="1" applyAlignment="1" applyProtection="1">
      <alignment horizontal="left"/>
      <protection locked="0"/>
    </xf>
    <xf numFmtId="0" fontId="49" fillId="0" borderId="32" xfId="2" applyFont="1" applyBorder="1" applyAlignment="1" applyProtection="1">
      <alignment horizontal="left"/>
      <protection locked="0"/>
    </xf>
    <xf numFmtId="0" fontId="49" fillId="0" borderId="33" xfId="2" applyFont="1" applyBorder="1" applyAlignment="1" applyProtection="1">
      <alignment horizontal="left"/>
      <protection locked="0"/>
    </xf>
    <xf numFmtId="0" fontId="49" fillId="11" borderId="13" xfId="2" applyFont="1" applyFill="1" applyBorder="1" applyAlignment="1" applyProtection="1">
      <alignment horizontal="left"/>
      <protection locked="0"/>
    </xf>
    <xf numFmtId="0" fontId="49" fillId="11" borderId="14" xfId="2" applyFont="1" applyFill="1" applyBorder="1" applyAlignment="1" applyProtection="1">
      <alignment horizontal="left"/>
      <protection locked="0"/>
    </xf>
    <xf numFmtId="171" fontId="40" fillId="0" borderId="58" xfId="2" applyNumberFormat="1" applyFont="1" applyBorder="1" applyAlignment="1">
      <alignment horizontal="center" vertical="center" textRotation="90" wrapText="1"/>
    </xf>
    <xf numFmtId="171" fontId="40" fillId="0" borderId="55" xfId="2" applyNumberFormat="1" applyFont="1" applyBorder="1" applyAlignment="1">
      <alignment horizontal="center" vertical="center" textRotation="90" wrapText="1"/>
    </xf>
    <xf numFmtId="171" fontId="40" fillId="0" borderId="64" xfId="2" applyNumberFormat="1" applyFont="1" applyBorder="1" applyAlignment="1">
      <alignment horizontal="center" vertical="center" textRotation="90" wrapText="1"/>
    </xf>
    <xf numFmtId="4" fontId="29" fillId="0" borderId="67" xfId="2" applyNumberFormat="1" applyFont="1" applyBorder="1" applyAlignment="1">
      <alignment horizontal="center" vertical="center" wrapText="1"/>
    </xf>
    <xf numFmtId="0" fontId="29" fillId="0" borderId="68" xfId="2" applyFont="1" applyBorder="1" applyAlignment="1">
      <alignment horizontal="center" vertical="center" wrapText="1"/>
    </xf>
    <xf numFmtId="0" fontId="29" fillId="0" borderId="69" xfId="2" applyFont="1" applyBorder="1" applyAlignment="1">
      <alignment horizontal="center" vertical="center" wrapText="1"/>
    </xf>
    <xf numFmtId="168" fontId="71" fillId="11" borderId="35" xfId="2" applyNumberFormat="1" applyFont="1" applyFill="1" applyBorder="1" applyAlignment="1">
      <alignment horizontal="center"/>
    </xf>
    <xf numFmtId="4" fontId="29" fillId="15" borderId="59" xfId="2" applyNumberFormat="1" applyFont="1" applyFill="1" applyBorder="1" applyAlignment="1">
      <alignment horizontal="center" vertical="center" wrapText="1"/>
    </xf>
    <xf numFmtId="0" fontId="29" fillId="15" borderId="57" xfId="2" applyFont="1" applyFill="1" applyBorder="1" applyAlignment="1">
      <alignment horizontal="center" vertical="center" wrapText="1"/>
    </xf>
    <xf numFmtId="0" fontId="29" fillId="15" borderId="63" xfId="2" applyFont="1" applyFill="1" applyBorder="1" applyAlignment="1">
      <alignment horizontal="center" vertical="center" wrapText="1"/>
    </xf>
    <xf numFmtId="0" fontId="29" fillId="0" borderId="20" xfId="2" applyFont="1" applyBorder="1" applyAlignment="1" applyProtection="1">
      <alignment horizontal="center" vertical="center" wrapText="1"/>
      <protection locked="0"/>
    </xf>
    <xf numFmtId="0" fontId="29" fillId="0" borderId="16" xfId="2" applyFont="1" applyBorder="1" applyAlignment="1" applyProtection="1">
      <alignment horizontal="center" vertical="center" wrapText="1"/>
      <protection locked="0"/>
    </xf>
    <xf numFmtId="0" fontId="29" fillId="0" borderId="17" xfId="2" applyFont="1" applyBorder="1" applyAlignment="1" applyProtection="1">
      <alignment horizontal="center" vertical="center" wrapText="1"/>
      <protection locked="0"/>
    </xf>
    <xf numFmtId="0" fontId="29" fillId="0" borderId="42" xfId="2" applyFont="1" applyBorder="1" applyAlignment="1">
      <alignment horizontal="center" vertical="center" textRotation="90" wrapText="1"/>
    </xf>
    <xf numFmtId="0" fontId="29" fillId="0" borderId="46" xfId="2" applyFont="1" applyBorder="1" applyAlignment="1">
      <alignment horizontal="center" vertical="center" textRotation="90" wrapText="1"/>
    </xf>
    <xf numFmtId="0" fontId="29" fillId="0" borderId="49" xfId="2" applyFont="1" applyBorder="1" applyAlignment="1">
      <alignment horizontal="center" vertical="center" textRotation="90" wrapText="1"/>
    </xf>
    <xf numFmtId="0" fontId="29" fillId="0" borderId="60" xfId="2" applyFont="1" applyBorder="1" applyAlignment="1">
      <alignment horizontal="center" vertical="center" textRotation="90" wrapText="1"/>
    </xf>
    <xf numFmtId="0" fontId="41" fillId="11" borderId="8" xfId="2" applyFont="1" applyFill="1" applyBorder="1" applyAlignment="1">
      <alignment horizontal="center"/>
    </xf>
    <xf numFmtId="0" fontId="41" fillId="11" borderId="27" xfId="2" applyFont="1" applyFill="1" applyBorder="1" applyAlignment="1">
      <alignment horizontal="center"/>
    </xf>
    <xf numFmtId="0" fontId="41" fillId="11" borderId="9" xfId="2" applyFont="1" applyFill="1" applyBorder="1" applyAlignment="1">
      <alignment horizontal="center"/>
    </xf>
    <xf numFmtId="0" fontId="29" fillId="0" borderId="70" xfId="2" applyFont="1" applyBorder="1" applyAlignment="1">
      <alignment horizontal="center" vertical="center" textRotation="90" wrapText="1"/>
    </xf>
    <xf numFmtId="0" fontId="29" fillId="0" borderId="56" xfId="2" applyFont="1" applyBorder="1" applyAlignment="1">
      <alignment horizontal="center" vertical="center" textRotation="90" wrapText="1"/>
    </xf>
    <xf numFmtId="0" fontId="29" fillId="0" borderId="61" xfId="2" applyFont="1" applyBorder="1" applyAlignment="1">
      <alignment horizontal="center" vertical="center" textRotation="90" wrapText="1"/>
    </xf>
    <xf numFmtId="0" fontId="34" fillId="0" borderId="19" xfId="2" applyFont="1" applyBorder="1" applyAlignment="1" applyProtection="1">
      <alignment horizontal="center" vertical="center" wrapText="1"/>
      <protection locked="0"/>
    </xf>
    <xf numFmtId="0" fontId="34" fillId="0" borderId="13" xfId="2" applyFont="1" applyBorder="1" applyAlignment="1" applyProtection="1">
      <alignment horizontal="center" vertical="center" wrapText="1"/>
      <protection locked="0"/>
    </xf>
    <xf numFmtId="0" fontId="34" fillId="0" borderId="14" xfId="2" applyFont="1" applyBorder="1" applyAlignment="1" applyProtection="1">
      <alignment horizontal="center" vertical="center" wrapText="1"/>
      <protection locked="0"/>
    </xf>
    <xf numFmtId="0" fontId="54" fillId="11" borderId="58" xfId="2" applyFont="1" applyFill="1" applyBorder="1" applyAlignment="1">
      <alignment horizontal="center"/>
    </xf>
    <xf numFmtId="0" fontId="54" fillId="11" borderId="55" xfId="2" applyFont="1" applyFill="1" applyBorder="1" applyAlignment="1">
      <alignment horizontal="center"/>
    </xf>
    <xf numFmtId="0" fontId="54" fillId="11" borderId="64" xfId="2" applyFont="1" applyFill="1" applyBorder="1" applyAlignment="1">
      <alignment horizontal="center"/>
    </xf>
    <xf numFmtId="0" fontId="49" fillId="0" borderId="20" xfId="2" applyFont="1" applyBorder="1" applyAlignment="1" applyProtection="1">
      <alignment horizontal="left"/>
      <protection locked="0"/>
    </xf>
    <xf numFmtId="0" fontId="49" fillId="0" borderId="16" xfId="2" applyFont="1" applyBorder="1" applyAlignment="1" applyProtection="1">
      <alignment horizontal="left"/>
      <protection locked="0"/>
    </xf>
    <xf numFmtId="0" fontId="49" fillId="0" borderId="17" xfId="2" applyFont="1" applyBorder="1" applyAlignment="1" applyProtection="1">
      <alignment horizontal="left"/>
      <protection locked="0"/>
    </xf>
    <xf numFmtId="0" fontId="34" fillId="9" borderId="31" xfId="2" applyFont="1" applyFill="1" applyBorder="1" applyAlignment="1" applyProtection="1">
      <alignment horizontal="center" vertical="center"/>
      <protection locked="0"/>
    </xf>
    <xf numFmtId="0" fontId="34" fillId="9" borderId="32" xfId="2" applyFont="1" applyFill="1" applyBorder="1" applyAlignment="1" applyProtection="1">
      <alignment horizontal="center" vertical="center"/>
      <protection locked="0"/>
    </xf>
    <xf numFmtId="0" fontId="34" fillId="9" borderId="33" xfId="2" applyFont="1" applyFill="1" applyBorder="1" applyAlignment="1" applyProtection="1">
      <alignment horizontal="center" vertical="center"/>
      <protection locked="0"/>
    </xf>
    <xf numFmtId="0" fontId="45" fillId="11" borderId="0" xfId="2" applyFont="1" applyFill="1" applyAlignment="1">
      <alignment horizontal="center" vertical="center" textRotation="90" wrapText="1"/>
    </xf>
    <xf numFmtId="171" fontId="40" fillId="0" borderId="61" xfId="2" applyNumberFormat="1" applyFont="1" applyBorder="1" applyAlignment="1">
      <alignment horizontal="center" vertical="center" textRotation="90" wrapText="1"/>
    </xf>
    <xf numFmtId="0" fontId="45" fillId="0" borderId="0" xfId="2" applyFont="1" applyAlignment="1">
      <alignment horizontal="center" vertical="center" textRotation="90" wrapText="1"/>
    </xf>
    <xf numFmtId="176" fontId="29" fillId="15" borderId="39" xfId="2" applyNumberFormat="1" applyFont="1" applyFill="1" applyBorder="1" applyAlignment="1">
      <alignment horizontal="center" vertical="center" textRotation="90" wrapText="1"/>
    </xf>
    <xf numFmtId="176" fontId="29" fillId="15" borderId="55" xfId="2" applyNumberFormat="1" applyFont="1" applyFill="1" applyBorder="1" applyAlignment="1">
      <alignment horizontal="center" vertical="center" textRotation="90" wrapText="1"/>
    </xf>
    <xf numFmtId="0" fontId="48" fillId="3" borderId="39" xfId="2" applyFont="1" applyFill="1" applyBorder="1" applyAlignment="1">
      <alignment horizontal="center" vertical="center" wrapText="1"/>
    </xf>
    <xf numFmtId="0" fontId="48" fillId="3" borderId="55" xfId="2" applyFont="1" applyFill="1" applyBorder="1" applyAlignment="1">
      <alignment horizontal="center" vertical="center" wrapText="1"/>
    </xf>
    <xf numFmtId="0" fontId="48" fillId="15" borderId="48" xfId="2" applyFont="1" applyFill="1" applyBorder="1" applyAlignment="1">
      <alignment horizontal="center" vertical="center" wrapText="1"/>
    </xf>
    <xf numFmtId="0" fontId="48" fillId="15" borderId="56" xfId="2" applyFont="1" applyFill="1" applyBorder="1" applyAlignment="1">
      <alignment horizontal="center" vertical="center" wrapText="1"/>
    </xf>
    <xf numFmtId="0" fontId="45" fillId="11" borderId="30" xfId="2" applyFont="1" applyFill="1" applyBorder="1" applyAlignment="1">
      <alignment horizontal="center" vertical="center" textRotation="90" wrapText="1"/>
    </xf>
    <xf numFmtId="169" fontId="19" fillId="0" borderId="99" xfId="2" applyNumberFormat="1" applyFont="1" applyBorder="1" applyAlignment="1">
      <alignment horizontal="center"/>
    </xf>
    <xf numFmtId="169" fontId="19" fillId="0" borderId="102" xfId="2" applyNumberFormat="1" applyFont="1" applyBorder="1" applyAlignment="1">
      <alignment horizontal="center"/>
    </xf>
    <xf numFmtId="169" fontId="19" fillId="0" borderId="100" xfId="2" applyNumberFormat="1" applyFont="1" applyBorder="1" applyAlignment="1">
      <alignment horizontal="center"/>
    </xf>
    <xf numFmtId="169" fontId="30" fillId="2" borderId="25" xfId="2" applyNumberFormat="1" applyFont="1" applyFill="1" applyBorder="1" applyAlignment="1" applyProtection="1">
      <alignment horizontal="center" vertical="center"/>
      <protection locked="0"/>
    </xf>
    <xf numFmtId="169" fontId="30" fillId="2" borderId="11" xfId="2" applyNumberFormat="1" applyFont="1" applyFill="1" applyBorder="1" applyAlignment="1" applyProtection="1">
      <alignment horizontal="center" vertical="center"/>
      <protection locked="0"/>
    </xf>
    <xf numFmtId="169" fontId="30" fillId="2" borderId="10" xfId="2" applyNumberFormat="1" applyFont="1" applyFill="1" applyBorder="1" applyAlignment="1" applyProtection="1">
      <alignment horizontal="center" vertical="center"/>
      <protection locked="0"/>
    </xf>
    <xf numFmtId="176" fontId="26" fillId="11" borderId="0" xfId="2" applyNumberFormat="1" applyFill="1" applyAlignment="1">
      <alignment horizontal="center"/>
    </xf>
    <xf numFmtId="169" fontId="19" fillId="0" borderId="25" xfId="2" applyNumberFormat="1" applyFont="1" applyBorder="1" applyAlignment="1">
      <alignment horizontal="center"/>
    </xf>
    <xf numFmtId="169" fontId="19" fillId="0" borderId="11" xfId="2" applyNumberFormat="1" applyFont="1" applyBorder="1" applyAlignment="1">
      <alignment horizontal="center"/>
    </xf>
    <xf numFmtId="169" fontId="19" fillId="0" borderId="10" xfId="2" applyNumberFormat="1" applyFont="1" applyBorder="1" applyAlignment="1">
      <alignment horizontal="center"/>
    </xf>
    <xf numFmtId="172" fontId="31" fillId="0" borderId="25" xfId="2" quotePrefix="1" applyNumberFormat="1" applyFont="1" applyBorder="1" applyAlignment="1">
      <alignment horizontal="center" vertical="center"/>
    </xf>
    <xf numFmtId="172" fontId="31" fillId="0" borderId="11" xfId="2" quotePrefix="1" applyNumberFormat="1" applyFont="1" applyBorder="1" applyAlignment="1">
      <alignment horizontal="center" vertical="center"/>
    </xf>
    <xf numFmtId="172" fontId="31" fillId="0" borderId="10" xfId="2" quotePrefix="1" applyNumberFormat="1" applyFont="1" applyBorder="1" applyAlignment="1">
      <alignment horizontal="center" vertical="center"/>
    </xf>
    <xf numFmtId="169" fontId="52" fillId="2" borderId="96" xfId="2" applyNumberFormat="1" applyFont="1" applyFill="1" applyBorder="1" applyAlignment="1" applyProtection="1">
      <alignment horizontal="center" vertical="center"/>
      <protection locked="0"/>
    </xf>
    <xf numFmtId="169" fontId="52" fillId="2" borderId="97" xfId="2" applyNumberFormat="1" applyFont="1" applyFill="1" applyBorder="1" applyAlignment="1" applyProtection="1">
      <alignment horizontal="center" vertical="center"/>
      <protection locked="0"/>
    </xf>
    <xf numFmtId="0" fontId="26" fillId="11" borderId="95" xfId="2" applyFill="1" applyBorder="1" applyAlignment="1">
      <alignment horizontal="center" vertical="center"/>
    </xf>
    <xf numFmtId="0" fontId="26" fillId="11" borderId="96" xfId="2" applyFill="1" applyBorder="1" applyAlignment="1">
      <alignment horizontal="center" vertical="center"/>
    </xf>
    <xf numFmtId="0" fontId="26" fillId="11" borderId="97" xfId="2" applyFill="1" applyBorder="1" applyAlignment="1">
      <alignment horizontal="center" vertical="center"/>
    </xf>
    <xf numFmtId="0" fontId="26" fillId="2" borderId="95" xfId="2" applyFill="1" applyBorder="1" applyAlignment="1" applyProtection="1">
      <alignment horizontal="center" vertical="top"/>
      <protection locked="0"/>
    </xf>
    <xf numFmtId="0" fontId="26" fillId="2" borderId="96" xfId="2" applyFill="1" applyBorder="1" applyAlignment="1" applyProtection="1">
      <alignment horizontal="center" vertical="top"/>
      <protection locked="0"/>
    </xf>
    <xf numFmtId="0" fontId="26" fillId="2" borderId="97" xfId="2" applyFill="1" applyBorder="1" applyAlignment="1" applyProtection="1">
      <alignment horizontal="center" vertical="top"/>
      <protection locked="0"/>
    </xf>
    <xf numFmtId="0" fontId="19" fillId="11" borderId="95" xfId="2" applyFont="1" applyFill="1" applyBorder="1" applyAlignment="1">
      <alignment horizontal="center" vertical="center"/>
    </xf>
    <xf numFmtId="0" fontId="19" fillId="11" borderId="96" xfId="2" applyFont="1" applyFill="1" applyBorder="1" applyAlignment="1">
      <alignment horizontal="center" vertical="center"/>
    </xf>
    <xf numFmtId="0" fontId="19" fillId="11" borderId="97" xfId="2" applyFont="1" applyFill="1" applyBorder="1" applyAlignment="1">
      <alignment horizontal="center" vertical="center"/>
    </xf>
    <xf numFmtId="0" fontId="49" fillId="2" borderId="95" xfId="2" applyFont="1" applyFill="1" applyBorder="1" applyAlignment="1" applyProtection="1">
      <alignment horizontal="center" vertical="top"/>
      <protection locked="0"/>
    </xf>
    <xf numFmtId="0" fontId="49" fillId="2" borderId="96" xfId="2" applyFont="1" applyFill="1" applyBorder="1" applyAlignment="1" applyProtection="1">
      <alignment horizontal="center" vertical="top"/>
      <protection locked="0"/>
    </xf>
    <xf numFmtId="0" fontId="49" fillId="2" borderId="97" xfId="2" applyFont="1" applyFill="1" applyBorder="1" applyAlignment="1" applyProtection="1">
      <alignment horizontal="center" vertical="top"/>
      <protection locked="0"/>
    </xf>
    <xf numFmtId="0" fontId="19" fillId="9" borderId="99" xfId="19" applyFont="1" applyFill="1" applyBorder="1" applyAlignment="1">
      <alignment horizontal="right" vertical="center"/>
    </xf>
    <xf numFmtId="0" fontId="19" fillId="9" borderId="102" xfId="19" applyFont="1" applyFill="1" applyBorder="1" applyAlignment="1">
      <alignment horizontal="right" vertical="center"/>
    </xf>
    <xf numFmtId="0" fontId="80" fillId="0" borderId="35" xfId="19" applyFont="1" applyBorder="1" applyAlignment="1">
      <alignment horizontal="left" vertical="center"/>
    </xf>
    <xf numFmtId="167" fontId="26" fillId="0" borderId="35" xfId="19" applyNumberFormat="1" applyBorder="1" applyAlignment="1">
      <alignment horizontal="center"/>
    </xf>
    <xf numFmtId="0" fontId="46" fillId="0" borderId="41" xfId="19" applyFont="1" applyBorder="1" applyAlignment="1">
      <alignment horizontal="right" wrapText="1"/>
    </xf>
    <xf numFmtId="0" fontId="46" fillId="0" borderId="106" xfId="19" applyFont="1" applyBorder="1" applyAlignment="1">
      <alignment horizontal="right"/>
    </xf>
    <xf numFmtId="0" fontId="46" fillId="0" borderId="45" xfId="19" applyFont="1" applyBorder="1" applyAlignment="1">
      <alignment horizontal="right"/>
    </xf>
    <xf numFmtId="0" fontId="41" fillId="0" borderId="73" xfId="19" applyFont="1" applyBorder="1" applyAlignment="1">
      <alignment horizontal="center"/>
    </xf>
    <xf numFmtId="0" fontId="41" fillId="0" borderId="114" xfId="19" applyFont="1" applyBorder="1" applyAlignment="1">
      <alignment horizontal="center" wrapText="1"/>
    </xf>
    <xf numFmtId="0" fontId="41" fillId="0" borderId="72" xfId="19" applyFont="1" applyBorder="1" applyAlignment="1">
      <alignment horizontal="center" wrapText="1"/>
    </xf>
    <xf numFmtId="0" fontId="46" fillId="0" borderId="117" xfId="19" applyFont="1" applyBorder="1" applyAlignment="1">
      <alignment horizontal="right" wrapText="1"/>
    </xf>
    <xf numFmtId="0" fontId="46" fillId="0" borderId="111" xfId="19" applyFont="1" applyBorder="1" applyAlignment="1">
      <alignment horizontal="right"/>
    </xf>
    <xf numFmtId="0" fontId="46" fillId="0" borderId="66" xfId="19" applyFont="1" applyBorder="1" applyAlignment="1">
      <alignment horizontal="right"/>
    </xf>
    <xf numFmtId="0" fontId="41" fillId="0" borderId="36" xfId="19" applyFont="1" applyBorder="1" applyAlignment="1">
      <alignment horizontal="center"/>
    </xf>
    <xf numFmtId="0" fontId="41" fillId="0" borderId="41" xfId="19" applyFont="1" applyBorder="1" applyAlignment="1">
      <alignment horizontal="center" wrapText="1"/>
    </xf>
    <xf numFmtId="0" fontId="41" fillId="0" borderId="45" xfId="19" applyFont="1" applyBorder="1" applyAlignment="1">
      <alignment horizontal="center" wrapText="1"/>
    </xf>
    <xf numFmtId="0" fontId="41" fillId="0" borderId="24" xfId="19" applyFont="1" applyBorder="1" applyAlignment="1">
      <alignment horizontal="center"/>
    </xf>
    <xf numFmtId="0" fontId="41" fillId="0" borderId="41" xfId="19" applyFont="1" applyBorder="1" applyAlignment="1">
      <alignment horizontal="center" vertical="center"/>
    </xf>
    <xf numFmtId="0" fontId="41" fillId="0" borderId="45" xfId="19" applyFont="1" applyBorder="1" applyAlignment="1">
      <alignment horizontal="center" vertical="center"/>
    </xf>
    <xf numFmtId="0" fontId="41" fillId="0" borderId="41" xfId="19" applyFont="1" applyBorder="1" applyAlignment="1">
      <alignment horizontal="center" vertical="center" wrapText="1"/>
    </xf>
    <xf numFmtId="0" fontId="41" fillId="0" borderId="45" xfId="19" applyFont="1" applyBorder="1" applyAlignment="1">
      <alignment horizontal="center" vertical="center" wrapText="1"/>
    </xf>
    <xf numFmtId="167" fontId="46" fillId="20" borderId="4" xfId="19" applyNumberFormat="1" applyFont="1" applyFill="1" applyBorder="1" applyAlignment="1">
      <alignment horizontal="center" vertical="center"/>
    </xf>
    <xf numFmtId="167" fontId="46" fillId="20" borderId="29" xfId="19" applyNumberFormat="1" applyFont="1" applyFill="1" applyBorder="1" applyAlignment="1">
      <alignment horizontal="center" vertical="center"/>
    </xf>
    <xf numFmtId="0" fontId="46" fillId="0" borderId="41" xfId="19" applyFont="1" applyBorder="1" applyAlignment="1">
      <alignment horizontal="right"/>
    </xf>
    <xf numFmtId="44" fontId="41" fillId="0" borderId="36" xfId="3" applyFont="1" applyBorder="1" applyAlignment="1" applyProtection="1">
      <alignment horizontal="center" vertical="center"/>
    </xf>
    <xf numFmtId="0" fontId="41" fillId="18" borderId="73" xfId="19" applyFont="1" applyFill="1" applyBorder="1" applyAlignment="1">
      <alignment horizontal="center"/>
    </xf>
    <xf numFmtId="0" fontId="41" fillId="18" borderId="116" xfId="19" applyFont="1" applyFill="1" applyBorder="1" applyAlignment="1">
      <alignment horizontal="center" wrapText="1"/>
    </xf>
    <xf numFmtId="0" fontId="41" fillId="18" borderId="65" xfId="19" applyFont="1" applyFill="1" applyBorder="1" applyAlignment="1">
      <alignment horizontal="center" wrapText="1"/>
    </xf>
    <xf numFmtId="0" fontId="19" fillId="0" borderId="0" xfId="19" applyFont="1" applyAlignment="1">
      <alignment horizontal="left"/>
    </xf>
    <xf numFmtId="0" fontId="19" fillId="0" borderId="35" xfId="19" applyFont="1" applyBorder="1" applyAlignment="1">
      <alignment horizontal="left"/>
    </xf>
    <xf numFmtId="44" fontId="41" fillId="0" borderId="41" xfId="3" applyFont="1" applyBorder="1" applyAlignment="1" applyProtection="1">
      <alignment horizontal="center" vertical="center"/>
    </xf>
    <xf numFmtId="44" fontId="41" fillId="0" borderId="45" xfId="3" applyFont="1" applyBorder="1" applyAlignment="1" applyProtection="1">
      <alignment horizontal="center" vertical="center"/>
    </xf>
    <xf numFmtId="167" fontId="46" fillId="6" borderId="104" xfId="19" applyNumberFormat="1" applyFont="1" applyFill="1" applyBorder="1" applyAlignment="1">
      <alignment horizontal="center" vertical="center"/>
    </xf>
    <xf numFmtId="167" fontId="46" fillId="6" borderId="4" xfId="19" applyNumberFormat="1" applyFont="1" applyFill="1" applyBorder="1" applyAlignment="1">
      <alignment horizontal="center" vertical="center"/>
    </xf>
    <xf numFmtId="167" fontId="46" fillId="6" borderId="5" xfId="19" applyNumberFormat="1" applyFont="1" applyFill="1" applyBorder="1" applyAlignment="1">
      <alignment horizontal="center" vertical="center"/>
    </xf>
    <xf numFmtId="167" fontId="46" fillId="6" borderId="7" xfId="19" applyNumberFormat="1" applyFont="1" applyFill="1" applyBorder="1" applyAlignment="1">
      <alignment horizontal="center" vertical="center"/>
    </xf>
    <xf numFmtId="167" fontId="46" fillId="20" borderId="115" xfId="19" applyNumberFormat="1" applyFont="1" applyFill="1" applyBorder="1" applyAlignment="1">
      <alignment horizontal="center" vertical="center"/>
    </xf>
    <xf numFmtId="167" fontId="46" fillId="20" borderId="71" xfId="19" applyNumberFormat="1" applyFont="1" applyFill="1" applyBorder="1" applyAlignment="1">
      <alignment horizontal="center" vertical="center"/>
    </xf>
    <xf numFmtId="0" fontId="41" fillId="18" borderId="0" xfId="19" applyFont="1" applyFill="1" applyAlignment="1">
      <alignment horizontal="center"/>
    </xf>
    <xf numFmtId="0" fontId="41" fillId="18" borderId="57" xfId="19" applyFont="1" applyFill="1" applyBorder="1" applyAlignment="1">
      <alignment horizontal="center"/>
    </xf>
    <xf numFmtId="2" fontId="78" fillId="2" borderId="43" xfId="19" applyNumberFormat="1" applyFont="1" applyFill="1" applyBorder="1" applyAlignment="1" applyProtection="1">
      <alignment horizontal="center" vertical="center" wrapText="1"/>
      <protection locked="0"/>
    </xf>
    <xf numFmtId="2" fontId="78" fillId="2" borderId="36" xfId="19" applyNumberFormat="1" applyFont="1" applyFill="1" applyBorder="1" applyAlignment="1" applyProtection="1">
      <alignment horizontal="center" vertical="center" wrapText="1"/>
      <protection locked="0"/>
    </xf>
    <xf numFmtId="2" fontId="78" fillId="2" borderId="75" xfId="19" applyNumberFormat="1" applyFont="1" applyFill="1" applyBorder="1" applyAlignment="1" applyProtection="1">
      <alignment horizontal="center" vertical="center" wrapText="1"/>
      <protection locked="0"/>
    </xf>
    <xf numFmtId="2" fontId="43" fillId="0" borderId="98" xfId="19" applyNumberFormat="1" applyFont="1" applyBorder="1" applyAlignment="1">
      <alignment horizontal="center" vertical="center"/>
    </xf>
    <xf numFmtId="2" fontId="43" fillId="0" borderId="27" xfId="19" applyNumberFormat="1" applyFont="1" applyBorder="1" applyAlignment="1">
      <alignment horizontal="center" vertical="center"/>
    </xf>
    <xf numFmtId="2" fontId="43" fillId="0" borderId="9" xfId="19" applyNumberFormat="1" applyFont="1" applyBorder="1" applyAlignment="1">
      <alignment horizontal="center" vertical="center"/>
    </xf>
    <xf numFmtId="0" fontId="29" fillId="0" borderId="46" xfId="19" applyFont="1" applyBorder="1" applyAlignment="1" applyProtection="1">
      <alignment horizontal="center" vertical="center" wrapText="1"/>
      <protection locked="0"/>
    </xf>
    <xf numFmtId="0" fontId="29" fillId="0" borderId="36" xfId="19" applyFont="1" applyBorder="1" applyAlignment="1" applyProtection="1">
      <alignment horizontal="center" vertical="center" wrapText="1"/>
      <protection locked="0"/>
    </xf>
    <xf numFmtId="0" fontId="29" fillId="0" borderId="47" xfId="19" applyFont="1" applyBorder="1" applyAlignment="1" applyProtection="1">
      <alignment horizontal="center" vertical="center" wrapText="1"/>
      <protection locked="0"/>
    </xf>
    <xf numFmtId="0" fontId="34" fillId="0" borderId="106" xfId="19" applyFont="1" applyBorder="1" applyAlignment="1" applyProtection="1">
      <alignment horizontal="center" vertical="center" wrapText="1"/>
      <protection locked="0"/>
    </xf>
    <xf numFmtId="0" fontId="34" fillId="0" borderId="107" xfId="19" applyFont="1" applyBorder="1" applyAlignment="1" applyProtection="1">
      <alignment horizontal="center" vertical="center" wrapText="1"/>
      <protection locked="0"/>
    </xf>
    <xf numFmtId="0" fontId="29" fillId="9" borderId="111" xfId="19" applyFont="1" applyFill="1" applyBorder="1" applyAlignment="1" applyProtection="1">
      <alignment horizontal="center" vertical="center" wrapText="1"/>
      <protection locked="0"/>
    </xf>
    <xf numFmtId="0" fontId="29" fillId="9" borderId="112" xfId="19" applyFont="1" applyFill="1" applyBorder="1" applyAlignment="1" applyProtection="1">
      <alignment horizontal="center" vertical="center" wrapText="1"/>
      <protection locked="0"/>
    </xf>
    <xf numFmtId="0" fontId="29" fillId="0" borderId="36" xfId="19" applyFont="1" applyBorder="1" applyAlignment="1">
      <alignment horizontal="center" vertical="center" textRotation="90" wrapText="1"/>
    </xf>
    <xf numFmtId="0" fontId="29" fillId="0" borderId="39" xfId="19" applyFont="1" applyBorder="1" applyAlignment="1">
      <alignment horizontal="center" vertical="center" textRotation="90" wrapText="1"/>
    </xf>
    <xf numFmtId="168" fontId="44" fillId="0" borderId="48" xfId="19" applyNumberFormat="1" applyFont="1" applyBorder="1" applyAlignment="1">
      <alignment horizontal="center" vertical="center" textRotation="90" wrapText="1"/>
    </xf>
    <xf numFmtId="168" fontId="44" fillId="0" borderId="56" xfId="19" applyNumberFormat="1" applyFont="1" applyBorder="1" applyAlignment="1">
      <alignment horizontal="center" vertical="center" textRotation="90" wrapText="1"/>
    </xf>
    <xf numFmtId="168" fontId="44" fillId="0" borderId="114" xfId="19" applyNumberFormat="1" applyFont="1" applyBorder="1" applyAlignment="1">
      <alignment horizontal="center" vertical="center" textRotation="90" wrapText="1"/>
    </xf>
    <xf numFmtId="2" fontId="41" fillId="0" borderId="104" xfId="19" applyNumberFormat="1" applyFont="1" applyBorder="1" applyAlignment="1">
      <alignment horizontal="center" vertical="center" textRotation="90" wrapText="1"/>
    </xf>
    <xf numFmtId="2" fontId="41" fillId="0" borderId="30" xfId="19" applyNumberFormat="1" applyFont="1" applyBorder="1" applyAlignment="1">
      <alignment horizontal="center" vertical="center" textRotation="90" wrapText="1"/>
    </xf>
    <xf numFmtId="2" fontId="41" fillId="0" borderId="5" xfId="19" applyNumberFormat="1" applyFont="1" applyBorder="1" applyAlignment="1">
      <alignment horizontal="center" vertical="center" textRotation="90" wrapText="1"/>
    </xf>
    <xf numFmtId="0" fontId="34" fillId="0" borderId="42" xfId="19" applyFont="1" applyBorder="1" applyAlignment="1" applyProtection="1">
      <alignment horizontal="center" vertical="center" wrapText="1"/>
      <protection locked="0"/>
    </xf>
    <xf numFmtId="0" fontId="34" fillId="0" borderId="43" xfId="19" applyFont="1" applyBorder="1" applyAlignment="1" applyProtection="1">
      <alignment horizontal="center" vertical="center" wrapText="1"/>
      <protection locked="0"/>
    </xf>
    <xf numFmtId="0" fontId="34" fillId="0" borderId="44" xfId="19" applyFont="1" applyBorder="1" applyAlignment="1" applyProtection="1">
      <alignment horizontal="center" vertical="center" wrapText="1"/>
      <protection locked="0"/>
    </xf>
    <xf numFmtId="2" fontId="78" fillId="2" borderId="42" xfId="19" applyNumberFormat="1" applyFont="1" applyFill="1" applyBorder="1" applyAlignment="1" applyProtection="1">
      <alignment horizontal="center" vertical="center" wrapText="1"/>
      <protection locked="0"/>
    </xf>
    <xf numFmtId="2" fontId="78" fillId="2" borderId="46" xfId="19" applyNumberFormat="1" applyFont="1" applyFill="1" applyBorder="1" applyAlignment="1" applyProtection="1">
      <alignment horizontal="center" vertical="center" wrapText="1"/>
      <protection locked="0"/>
    </xf>
    <xf numFmtId="2" fontId="78" fillId="2" borderId="60" xfId="19" applyNumberFormat="1" applyFont="1" applyFill="1" applyBorder="1" applyAlignment="1" applyProtection="1">
      <alignment horizontal="center" vertical="center" wrapText="1"/>
      <protection locked="0"/>
    </xf>
    <xf numFmtId="2" fontId="81" fillId="0" borderId="98" xfId="19" applyNumberFormat="1" applyFont="1" applyBorder="1" applyAlignment="1">
      <alignment horizontal="center" vertical="center"/>
    </xf>
    <xf numFmtId="2" fontId="81" fillId="0" borderId="27" xfId="19" applyNumberFormat="1" applyFont="1" applyBorder="1" applyAlignment="1">
      <alignment horizontal="center" vertical="center"/>
    </xf>
    <xf numFmtId="2" fontId="81" fillId="0" borderId="9" xfId="19" applyNumberFormat="1" applyFont="1" applyBorder="1" applyAlignment="1">
      <alignment horizontal="center" vertical="center"/>
    </xf>
    <xf numFmtId="0" fontId="29" fillId="0" borderId="46" xfId="19" quotePrefix="1" applyFont="1" applyBorder="1" applyAlignment="1" applyProtection="1">
      <alignment horizontal="center" vertical="center" wrapText="1"/>
      <protection locked="0"/>
    </xf>
    <xf numFmtId="0" fontId="29" fillId="0" borderId="45" xfId="19" applyFont="1" applyBorder="1" applyAlignment="1" applyProtection="1">
      <alignment horizontal="center" vertical="center" wrapText="1"/>
      <protection locked="0"/>
    </xf>
    <xf numFmtId="49" fontId="49" fillId="2" borderId="99" xfId="19" applyNumberFormat="1" applyFont="1" applyFill="1" applyBorder="1" applyAlignment="1" applyProtection="1">
      <alignment horizontal="center" vertical="center"/>
      <protection locked="0"/>
    </xf>
    <xf numFmtId="49" fontId="49" fillId="2" borderId="102" xfId="19" applyNumberFormat="1" applyFont="1" applyFill="1" applyBorder="1" applyAlignment="1" applyProtection="1">
      <alignment horizontal="center" vertical="center"/>
      <protection locked="0"/>
    </xf>
    <xf numFmtId="167" fontId="30" fillId="2" borderId="99" xfId="19" applyNumberFormat="1" applyFont="1" applyFill="1" applyBorder="1" applyAlignment="1" applyProtection="1">
      <alignment horizontal="center" vertical="center"/>
      <protection locked="0"/>
    </xf>
    <xf numFmtId="167" fontId="30" fillId="2" borderId="102" xfId="19" applyNumberFormat="1" applyFont="1" applyFill="1" applyBorder="1" applyAlignment="1" applyProtection="1">
      <alignment horizontal="center" vertical="center"/>
      <protection locked="0"/>
    </xf>
    <xf numFmtId="167" fontId="30" fillId="2" borderId="100" xfId="19" applyNumberFormat="1" applyFont="1" applyFill="1" applyBorder="1" applyAlignment="1" applyProtection="1">
      <alignment horizontal="center" vertical="center"/>
      <protection locked="0"/>
    </xf>
    <xf numFmtId="168" fontId="31" fillId="0" borderId="99" xfId="19" quotePrefix="1" applyNumberFormat="1" applyFont="1" applyBorder="1" applyAlignment="1">
      <alignment horizontal="center" vertical="center"/>
    </xf>
    <xf numFmtId="168" fontId="31" fillId="0" borderId="102" xfId="19" quotePrefix="1" applyNumberFormat="1" applyFont="1" applyBorder="1" applyAlignment="1">
      <alignment horizontal="center" vertical="center"/>
    </xf>
    <xf numFmtId="2" fontId="29" fillId="0" borderId="98" xfId="19" applyNumberFormat="1" applyFont="1" applyBorder="1" applyAlignment="1">
      <alignment horizontal="center" vertical="center" textRotation="90" wrapText="1"/>
    </xf>
    <xf numFmtId="2" fontId="29" fillId="0" borderId="27" xfId="19" applyNumberFormat="1" applyFont="1" applyBorder="1" applyAlignment="1">
      <alignment horizontal="center" vertical="center" textRotation="90" wrapText="1"/>
    </xf>
    <xf numFmtId="2" fontId="29" fillId="0" borderId="9" xfId="19" applyNumberFormat="1" applyFont="1" applyBorder="1" applyAlignment="1">
      <alignment horizontal="center" vertical="center" textRotation="90" wrapText="1"/>
    </xf>
    <xf numFmtId="0" fontId="41" fillId="0" borderId="49" xfId="19" applyFont="1" applyBorder="1" applyAlignment="1">
      <alignment vertical="center" textRotation="90" wrapText="1"/>
    </xf>
    <xf numFmtId="0" fontId="41" fillId="0" borderId="68" xfId="19" applyFont="1" applyBorder="1" applyAlignment="1">
      <alignment vertical="center" textRotation="90" wrapText="1"/>
    </xf>
    <xf numFmtId="0" fontId="41" fillId="0" borderId="69" xfId="19" applyFont="1" applyBorder="1" applyAlignment="1">
      <alignment vertical="center" textRotation="90" wrapText="1"/>
    </xf>
    <xf numFmtId="0" fontId="48" fillId="0" borderId="39" xfId="19" applyFont="1" applyBorder="1" applyAlignment="1">
      <alignment horizontal="center" vertical="center" textRotation="90" wrapText="1"/>
    </xf>
    <xf numFmtId="0" fontId="48" fillId="0" borderId="55" xfId="19" applyFont="1" applyBorder="1" applyAlignment="1">
      <alignment horizontal="center" vertical="center" textRotation="90" wrapText="1"/>
    </xf>
    <xf numFmtId="0" fontId="48" fillId="0" borderId="64" xfId="19" applyFont="1" applyBorder="1" applyAlignment="1">
      <alignment horizontal="center" vertical="center" textRotation="90" wrapText="1"/>
    </xf>
    <xf numFmtId="0" fontId="48" fillId="20" borderId="39" xfId="19" applyFont="1" applyFill="1" applyBorder="1" applyAlignment="1">
      <alignment horizontal="center" vertical="center" textRotation="90" wrapText="1"/>
    </xf>
    <xf numFmtId="0" fontId="48" fillId="20" borderId="55" xfId="19" applyFont="1" applyFill="1" applyBorder="1" applyAlignment="1">
      <alignment horizontal="center" vertical="center" textRotation="90" wrapText="1"/>
    </xf>
    <xf numFmtId="0" fontId="48" fillId="20" borderId="64" xfId="19" applyFont="1" applyFill="1" applyBorder="1" applyAlignment="1">
      <alignment horizontal="center" vertical="center" textRotation="90" wrapText="1"/>
    </xf>
    <xf numFmtId="0" fontId="44" fillId="20" borderId="39" xfId="19" applyFont="1" applyFill="1" applyBorder="1" applyAlignment="1">
      <alignment horizontal="center" vertical="center" textRotation="90" wrapText="1"/>
    </xf>
    <xf numFmtId="0" fontId="44" fillId="20" borderId="55" xfId="19" applyFont="1" applyFill="1" applyBorder="1" applyAlignment="1">
      <alignment horizontal="center" vertical="center" textRotation="90" wrapText="1"/>
    </xf>
    <xf numFmtId="0" fontId="44" fillId="20" borderId="64" xfId="19" applyFont="1" applyFill="1" applyBorder="1" applyAlignment="1">
      <alignment horizontal="center" vertical="center" textRotation="90" wrapText="1"/>
    </xf>
    <xf numFmtId="167" fontId="31" fillId="0" borderId="0" xfId="19" applyNumberFormat="1" applyFont="1" applyAlignment="1">
      <alignment horizontal="center" vertical="center"/>
    </xf>
    <xf numFmtId="49" fontId="49" fillId="2" borderId="100" xfId="19" applyNumberFormat="1" applyFont="1" applyFill="1" applyBorder="1" applyAlignment="1" applyProtection="1">
      <alignment horizontal="center" vertical="center"/>
      <protection locked="0"/>
    </xf>
    <xf numFmtId="0" fontId="41" fillId="0" borderId="39" xfId="19" applyFont="1" applyBorder="1" applyAlignment="1">
      <alignment horizontal="center" vertical="center" textRotation="90"/>
    </xf>
    <xf numFmtId="0" fontId="41" fillId="0" borderId="55" xfId="19" applyFont="1" applyBorder="1" applyAlignment="1">
      <alignment horizontal="center" vertical="center" textRotation="90"/>
    </xf>
    <xf numFmtId="0" fontId="41" fillId="0" borderId="73" xfId="19" applyFont="1" applyBorder="1" applyAlignment="1">
      <alignment horizontal="center" vertical="center" textRotation="90"/>
    </xf>
    <xf numFmtId="0" fontId="41" fillId="0" borderId="48" xfId="19" applyFont="1" applyBorder="1" applyAlignment="1">
      <alignment horizontal="center" vertical="center" textRotation="90"/>
    </xf>
    <xf numFmtId="0" fontId="41" fillId="0" borderId="56" xfId="19" applyFont="1" applyBorder="1" applyAlignment="1">
      <alignment horizontal="center" vertical="center" textRotation="90"/>
    </xf>
    <xf numFmtId="0" fontId="41" fillId="0" borderId="114" xfId="19" applyFont="1" applyBorder="1" applyAlignment="1">
      <alignment horizontal="center" vertical="center" textRotation="90"/>
    </xf>
    <xf numFmtId="176" fontId="29" fillId="0" borderId="39" xfId="19" applyNumberFormat="1" applyFont="1" applyBorder="1" applyAlignment="1">
      <alignment horizontal="center" vertical="center" textRotation="90" wrapText="1"/>
    </xf>
    <xf numFmtId="176" fontId="29" fillId="0" borderId="55" xfId="19" applyNumberFormat="1" applyFont="1" applyBorder="1" applyAlignment="1">
      <alignment horizontal="center" vertical="center" textRotation="90" wrapText="1"/>
    </xf>
    <xf numFmtId="176" fontId="29" fillId="0" borderId="64" xfId="19" applyNumberFormat="1" applyFont="1" applyBorder="1" applyAlignment="1">
      <alignment horizontal="center" vertical="center" textRotation="90" wrapText="1"/>
    </xf>
    <xf numFmtId="0" fontId="41" fillId="0" borderId="0" xfId="19" applyFont="1" applyAlignment="1">
      <alignment horizontal="center"/>
    </xf>
    <xf numFmtId="0" fontId="41" fillId="0" borderId="6" xfId="19" applyFont="1" applyBorder="1" applyAlignment="1">
      <alignment horizontal="center"/>
    </xf>
    <xf numFmtId="0" fontId="76" fillId="9" borderId="99" xfId="19" applyFont="1" applyFill="1" applyBorder="1" applyAlignment="1">
      <alignment horizontal="center" vertical="center"/>
    </xf>
    <xf numFmtId="0" fontId="76" fillId="9" borderId="102" xfId="19" applyFont="1" applyFill="1" applyBorder="1" applyAlignment="1">
      <alignment horizontal="center" vertical="center"/>
    </xf>
    <xf numFmtId="0" fontId="77" fillId="11" borderId="65" xfId="19" applyFont="1" applyFill="1" applyBorder="1" applyAlignment="1" applyProtection="1">
      <alignment horizontal="center" vertical="center" wrapText="1"/>
      <protection locked="0"/>
    </xf>
    <xf numFmtId="0" fontId="77" fillId="11" borderId="43" xfId="19" applyFont="1" applyFill="1" applyBorder="1" applyAlignment="1" applyProtection="1">
      <alignment horizontal="center" vertical="center" wrapText="1"/>
      <protection locked="0"/>
    </xf>
    <xf numFmtId="0" fontId="77" fillId="11" borderId="44" xfId="19" applyFont="1" applyFill="1" applyBorder="1" applyAlignment="1" applyProtection="1">
      <alignment horizontal="center" vertical="center" wrapText="1"/>
      <protection locked="0"/>
    </xf>
    <xf numFmtId="169" fontId="84" fillId="22" borderId="25" xfId="2" applyNumberFormat="1" applyFont="1" applyFill="1" applyBorder="1" applyAlignment="1">
      <alignment horizontal="center"/>
    </xf>
    <xf numFmtId="169" fontId="84" fillId="22" borderId="11" xfId="2" applyNumberFormat="1" applyFont="1" applyFill="1" applyBorder="1" applyAlignment="1">
      <alignment horizontal="center"/>
    </xf>
    <xf numFmtId="169" fontId="84" fillId="22" borderId="102" xfId="2" applyNumberFormat="1" applyFont="1" applyFill="1" applyBorder="1" applyAlignment="1">
      <alignment horizontal="center"/>
    </xf>
    <xf numFmtId="167" fontId="85" fillId="22" borderId="101" xfId="19" applyNumberFormat="1" applyFont="1" applyFill="1" applyBorder="1" applyAlignment="1">
      <alignment horizontal="center" vertical="center"/>
    </xf>
    <xf numFmtId="167" fontId="84" fillId="22" borderId="99" xfId="19" applyNumberFormat="1" applyFont="1" applyFill="1" applyBorder="1" applyAlignment="1">
      <alignment horizontal="center"/>
    </xf>
    <xf numFmtId="167" fontId="84" fillId="22" borderId="102" xfId="19" applyNumberFormat="1" applyFont="1" applyFill="1" applyBorder="1" applyAlignment="1">
      <alignment horizontal="center"/>
    </xf>
    <xf numFmtId="167" fontId="84" fillId="22" borderId="100" xfId="19" applyNumberFormat="1" applyFont="1" applyFill="1" applyBorder="1" applyAlignment="1">
      <alignment horizontal="center"/>
    </xf>
    <xf numFmtId="167" fontId="84" fillId="22" borderId="101" xfId="19" applyNumberFormat="1" applyFont="1" applyFill="1" applyBorder="1"/>
    <xf numFmtId="167" fontId="84" fillId="22" borderId="2" xfId="2" applyNumberFormat="1" applyFont="1" applyFill="1" applyBorder="1" applyAlignment="1">
      <alignment horizontal="center"/>
    </xf>
    <xf numFmtId="167" fontId="84" fillId="22" borderId="4" xfId="2" applyNumberFormat="1" applyFont="1" applyFill="1" applyBorder="1" applyAlignment="1">
      <alignment horizontal="center"/>
    </xf>
    <xf numFmtId="167" fontId="84" fillId="22" borderId="101" xfId="2" quotePrefix="1" applyNumberFormat="1" applyFont="1" applyFill="1" applyBorder="1" applyAlignment="1">
      <alignment horizontal="center"/>
    </xf>
    <xf numFmtId="167" fontId="84" fillId="22" borderId="25" xfId="2" applyNumberFormat="1" applyFont="1" applyFill="1" applyBorder="1" applyAlignment="1">
      <alignment horizontal="center"/>
    </xf>
    <xf numFmtId="167" fontId="84" fillId="22" borderId="11" xfId="2" applyNumberFormat="1" applyFont="1" applyFill="1" applyBorder="1" applyAlignment="1">
      <alignment horizontal="center"/>
    </xf>
    <xf numFmtId="167" fontId="84" fillId="22" borderId="10" xfId="2" applyNumberFormat="1" applyFont="1" applyFill="1" applyBorder="1" applyAlignment="1">
      <alignment horizontal="center"/>
    </xf>
    <xf numFmtId="167" fontId="84" fillId="22" borderId="95" xfId="2" applyNumberFormat="1" applyFont="1" applyFill="1" applyBorder="1" applyAlignment="1">
      <alignment horizontal="center"/>
    </xf>
    <xf numFmtId="167" fontId="84" fillId="22" borderId="97" xfId="2" applyNumberFormat="1" applyFont="1" applyFill="1" applyBorder="1" applyAlignment="1">
      <alignment horizontal="center"/>
    </xf>
    <xf numFmtId="167" fontId="86" fillId="22" borderId="95" xfId="2" quotePrefix="1" applyNumberFormat="1" applyFont="1" applyFill="1" applyBorder="1" applyAlignment="1">
      <alignment horizontal="center" vertical="center" wrapText="1"/>
    </xf>
    <xf numFmtId="167" fontId="86" fillId="22" borderId="94" xfId="2" quotePrefix="1" applyNumberFormat="1" applyFont="1" applyFill="1" applyBorder="1" applyAlignment="1">
      <alignment horizontal="center" vertical="center" wrapText="1"/>
    </xf>
    <xf numFmtId="49" fontId="87" fillId="22" borderId="98" xfId="2" applyNumberFormat="1" applyFont="1" applyFill="1" applyBorder="1" applyAlignment="1">
      <alignment horizontal="right" vertical="center"/>
    </xf>
    <xf numFmtId="49" fontId="87" fillId="22" borderId="9" xfId="2" applyNumberFormat="1" applyFont="1" applyFill="1" applyBorder="1" applyAlignment="1">
      <alignment horizontal="right" vertical="center"/>
    </xf>
    <xf numFmtId="0" fontId="83" fillId="0" borderId="36" xfId="1" applyNumberFormat="1" applyFont="1" applyBorder="1"/>
    <xf numFmtId="0" fontId="83" fillId="0" borderId="36" xfId="1" applyNumberFormat="1" applyFont="1" applyBorder="1" applyAlignment="1">
      <alignment horizontal="center"/>
    </xf>
    <xf numFmtId="171" fontId="1" fillId="0" borderId="36" xfId="1" applyNumberFormat="1" applyFont="1" applyBorder="1"/>
    <xf numFmtId="0" fontId="1" fillId="0" borderId="36" xfId="1" applyNumberFormat="1" applyFont="1" applyBorder="1"/>
    <xf numFmtId="0" fontId="27" fillId="0" borderId="36" xfId="1" applyNumberFormat="1" applyBorder="1" applyAlignment="1">
      <alignment horizontal="center"/>
    </xf>
    <xf numFmtId="0" fontId="27" fillId="9" borderId="36" xfId="1" applyNumberFormat="1" applyFill="1" applyBorder="1" applyAlignment="1">
      <alignment horizontal="center"/>
    </xf>
    <xf numFmtId="0" fontId="1" fillId="9" borderId="36" xfId="1" applyNumberFormat="1" applyFont="1" applyFill="1" applyBorder="1" applyAlignment="1">
      <alignment horizontal="center"/>
    </xf>
    <xf numFmtId="169" fontId="1" fillId="0" borderId="36" xfId="1" applyFont="1" applyBorder="1"/>
    <xf numFmtId="169" fontId="27" fillId="0" borderId="36" xfId="1" applyBorder="1" applyAlignment="1">
      <alignment horizontal="center"/>
    </xf>
    <xf numFmtId="171" fontId="70" fillId="0" borderId="36" xfId="1" applyNumberFormat="1" applyFont="1" applyBorder="1"/>
    <xf numFmtId="0" fontId="26" fillId="0" borderId="36" xfId="2" applyBorder="1" applyAlignment="1">
      <alignment horizontal="center"/>
    </xf>
    <xf numFmtId="0" fontId="1" fillId="0" borderId="36" xfId="1" applyNumberFormat="1" applyFont="1" applyBorder="1" applyAlignment="1">
      <alignment horizontal="center"/>
    </xf>
    <xf numFmtId="169" fontId="27" fillId="9" borderId="36" xfId="1" applyFill="1" applyBorder="1" applyAlignment="1">
      <alignment horizontal="center"/>
    </xf>
    <xf numFmtId="0" fontId="26" fillId="0" borderId="36" xfId="2" applyBorder="1"/>
    <xf numFmtId="0" fontId="27" fillId="0" borderId="36" xfId="1" applyNumberFormat="1" applyBorder="1"/>
    <xf numFmtId="0" fontId="0" fillId="0" borderId="36" xfId="2" quotePrefix="1" applyFont="1" applyBorder="1"/>
    <xf numFmtId="0" fontId="88" fillId="0" borderId="36" xfId="1" applyNumberFormat="1" applyFont="1" applyBorder="1" applyAlignment="1">
      <alignment horizontal="center"/>
    </xf>
    <xf numFmtId="169" fontId="1" fillId="0" borderId="0" xfId="1" applyFont="1"/>
    <xf numFmtId="0" fontId="84" fillId="22" borderId="25" xfId="0" applyFont="1" applyFill="1" applyBorder="1" applyAlignment="1">
      <alignment horizontal="center" wrapText="1"/>
    </xf>
    <xf numFmtId="0" fontId="84" fillId="22" borderId="11" xfId="0" applyFont="1" applyFill="1" applyBorder="1" applyAlignment="1">
      <alignment horizontal="center" wrapText="1"/>
    </xf>
    <xf numFmtId="0" fontId="84" fillId="22" borderId="10" xfId="0" applyFont="1" applyFill="1" applyBorder="1" applyAlignment="1">
      <alignment horizontal="center" wrapText="1"/>
    </xf>
    <xf numFmtId="0" fontId="84" fillId="22" borderId="25" xfId="0" applyFont="1" applyFill="1" applyBorder="1" applyAlignment="1">
      <alignment horizontal="center"/>
    </xf>
    <xf numFmtId="0" fontId="84" fillId="22" borderId="10" xfId="0" applyFont="1" applyFill="1" applyBorder="1" applyAlignment="1">
      <alignment horizontal="center"/>
    </xf>
    <xf numFmtId="0" fontId="84" fillId="22" borderId="4" xfId="0" applyFont="1" applyFill="1" applyBorder="1" applyAlignment="1">
      <alignment horizontal="center"/>
    </xf>
    <xf numFmtId="0" fontId="9" fillId="23" borderId="18" xfId="0" applyFont="1" applyFill="1" applyBorder="1" applyAlignment="1">
      <alignment horizontal="center" vertical="center"/>
    </xf>
    <xf numFmtId="0" fontId="14" fillId="23" borderId="18" xfId="0" applyFont="1" applyFill="1" applyBorder="1" applyAlignment="1">
      <alignment horizontal="center" vertical="center"/>
    </xf>
    <xf numFmtId="170" fontId="8" fillId="23" borderId="27" xfId="0" applyNumberFormat="1" applyFont="1" applyFill="1" applyBorder="1" applyAlignment="1">
      <alignment horizontal="center" vertical="center"/>
    </xf>
    <xf numFmtId="0" fontId="9" fillId="23" borderId="25" xfId="0" applyFont="1" applyFill="1" applyBorder="1" applyAlignment="1">
      <alignment horizontal="left" vertical="center"/>
    </xf>
    <xf numFmtId="0" fontId="9" fillId="23" borderId="11" xfId="0" applyFont="1" applyFill="1" applyBorder="1" applyAlignment="1">
      <alignment horizontal="left" vertical="center"/>
    </xf>
    <xf numFmtId="0" fontId="9" fillId="23" borderId="10" xfId="0" applyFont="1" applyFill="1" applyBorder="1" applyAlignment="1">
      <alignment horizontal="left" vertical="center"/>
    </xf>
    <xf numFmtId="0" fontId="9" fillId="23" borderId="25" xfId="0" applyFont="1" applyFill="1" applyBorder="1" applyAlignment="1">
      <alignment vertical="center"/>
    </xf>
    <xf numFmtId="0" fontId="9" fillId="23" borderId="11" xfId="0" applyFont="1" applyFill="1" applyBorder="1" applyAlignment="1">
      <alignment vertical="center"/>
    </xf>
    <xf numFmtId="0" fontId="9" fillId="23" borderId="1" xfId="0" applyFont="1" applyFill="1" applyBorder="1" applyAlignment="1">
      <alignment horizontal="center" vertical="center" wrapText="1"/>
    </xf>
    <xf numFmtId="49" fontId="8" fillId="23" borderId="8" xfId="0" applyNumberFormat="1" applyFont="1" applyFill="1" applyBorder="1" applyAlignment="1" applyProtection="1">
      <alignment horizontal="center" vertical="center"/>
      <protection locked="0"/>
    </xf>
    <xf numFmtId="49" fontId="8" fillId="23" borderId="15" xfId="0" applyNumberFormat="1" applyFont="1" applyFill="1" applyBorder="1" applyAlignment="1" applyProtection="1">
      <alignment horizontal="center" vertical="center"/>
      <protection locked="0"/>
    </xf>
    <xf numFmtId="49" fontId="8" fillId="23" borderId="18" xfId="0" applyNumberFormat="1" applyFont="1" applyFill="1" applyBorder="1" applyAlignment="1" applyProtection="1">
      <alignment horizontal="center" vertical="center"/>
      <protection locked="0"/>
    </xf>
    <xf numFmtId="0" fontId="9" fillId="23" borderId="8" xfId="0" applyFont="1" applyFill="1" applyBorder="1" applyAlignment="1">
      <alignment horizontal="center" vertical="center" wrapText="1"/>
    </xf>
    <xf numFmtId="49" fontId="8" fillId="23" borderId="15" xfId="0" applyNumberFormat="1" applyFont="1" applyFill="1" applyBorder="1" applyAlignment="1" applyProtection="1">
      <alignment horizontal="center"/>
      <protection locked="0"/>
    </xf>
    <xf numFmtId="49" fontId="8" fillId="23" borderId="18" xfId="0" applyNumberFormat="1" applyFont="1" applyFill="1" applyBorder="1" applyAlignment="1" applyProtection="1">
      <alignment horizontal="center"/>
      <protection locked="0"/>
    </xf>
    <xf numFmtId="170" fontId="8" fillId="2" borderId="8" xfId="0" applyNumberFormat="1" applyFont="1" applyFill="1" applyBorder="1" applyAlignment="1">
      <alignment horizontal="center" vertical="center"/>
    </xf>
    <xf numFmtId="170" fontId="8" fillId="2" borderId="9" xfId="0" applyNumberFormat="1" applyFont="1" applyFill="1" applyBorder="1" applyAlignment="1">
      <alignment horizontal="center" vertical="center"/>
    </xf>
    <xf numFmtId="44" fontId="8" fillId="24" borderId="1" xfId="0" applyNumberFormat="1" applyFont="1" applyFill="1" applyBorder="1"/>
    <xf numFmtId="0" fontId="19" fillId="23" borderId="2" xfId="0" applyFont="1" applyFill="1" applyBorder="1" applyAlignment="1">
      <alignment horizontal="left" vertical="center"/>
    </xf>
    <xf numFmtId="0" fontId="19" fillId="23" borderId="3" xfId="0" applyFont="1" applyFill="1" applyBorder="1" applyAlignment="1">
      <alignment horizontal="left" vertical="center"/>
    </xf>
    <xf numFmtId="0" fontId="19" fillId="23" borderId="4" xfId="0" applyFont="1" applyFill="1" applyBorder="1" applyAlignment="1">
      <alignment horizontal="left" vertical="center"/>
    </xf>
    <xf numFmtId="0" fontId="89" fillId="23" borderId="18" xfId="0" applyFont="1" applyFill="1" applyBorder="1" applyAlignment="1">
      <alignment horizontal="center" vertical="center" wrapText="1"/>
    </xf>
    <xf numFmtId="0" fontId="90" fillId="0" borderId="20" xfId="0" applyFont="1" applyBorder="1" applyAlignment="1" applyProtection="1">
      <alignment horizontal="left"/>
      <protection locked="0"/>
    </xf>
    <xf numFmtId="0" fontId="90" fillId="0" borderId="16" xfId="0" applyFont="1" applyBorder="1" applyAlignment="1" applyProtection="1">
      <alignment horizontal="left"/>
      <protection locked="0"/>
    </xf>
    <xf numFmtId="0" fontId="90" fillId="0" borderId="17" xfId="0" applyFont="1" applyBorder="1" applyAlignment="1" applyProtection="1">
      <alignment horizontal="left"/>
      <protection locked="0"/>
    </xf>
    <xf numFmtId="0" fontId="91" fillId="22" borderId="2" xfId="0" applyFont="1" applyFill="1" applyBorder="1" applyAlignment="1">
      <alignment horizontal="center" vertical="center"/>
    </xf>
    <xf numFmtId="0" fontId="91" fillId="22" borderId="3" xfId="0" applyFont="1" applyFill="1" applyBorder="1" applyAlignment="1">
      <alignment horizontal="center" vertical="center"/>
    </xf>
    <xf numFmtId="0" fontId="91" fillId="22" borderId="4" xfId="0" applyFont="1" applyFill="1" applyBorder="1" applyAlignment="1">
      <alignment horizontal="center" vertical="center"/>
    </xf>
    <xf numFmtId="0" fontId="91" fillId="22" borderId="5" xfId="0" applyFont="1" applyFill="1" applyBorder="1" applyAlignment="1">
      <alignment horizontal="center" vertical="center"/>
    </xf>
    <xf numFmtId="0" fontId="91" fillId="22" borderId="6" xfId="0" applyFont="1" applyFill="1" applyBorder="1" applyAlignment="1">
      <alignment horizontal="center" vertical="center"/>
    </xf>
    <xf numFmtId="0" fontId="91" fillId="22" borderId="7" xfId="0" applyFont="1" applyFill="1" applyBorder="1" applyAlignment="1">
      <alignment horizontal="center" vertical="center"/>
    </xf>
    <xf numFmtId="0" fontId="84" fillId="22" borderId="11" xfId="0" applyFont="1" applyFill="1" applyBorder="1" applyAlignment="1">
      <alignment horizontal="center"/>
    </xf>
    <xf numFmtId="0" fontId="84" fillId="22" borderId="2" xfId="0" applyFont="1" applyFill="1" applyBorder="1" applyAlignment="1">
      <alignment horizontal="center"/>
    </xf>
    <xf numFmtId="0" fontId="84" fillId="22" borderId="3" xfId="0" applyFont="1" applyFill="1" applyBorder="1" applyAlignment="1">
      <alignment horizontal="center"/>
    </xf>
    <xf numFmtId="0" fontId="84" fillId="22" borderId="4" xfId="0" applyFont="1" applyFill="1" applyBorder="1" applyAlignment="1">
      <alignment horizontal="center"/>
    </xf>
    <xf numFmtId="166" fontId="9" fillId="23" borderId="18" xfId="0" applyNumberFormat="1" applyFont="1" applyFill="1" applyBorder="1" applyAlignment="1">
      <alignment horizontal="center" vertical="center"/>
    </xf>
    <xf numFmtId="9" fontId="9" fillId="23" borderId="18" xfId="0" applyNumberFormat="1" applyFont="1" applyFill="1" applyBorder="1" applyAlignment="1">
      <alignment horizontal="center" vertical="center"/>
    </xf>
    <xf numFmtId="0" fontId="14" fillId="23" borderId="18" xfId="0" applyFont="1" applyFill="1" applyBorder="1" applyAlignment="1">
      <alignment horizontal="center" vertical="center" wrapText="1"/>
    </xf>
    <xf numFmtId="170" fontId="8" fillId="23" borderId="27" xfId="0" applyNumberFormat="1" applyFont="1" applyFill="1" applyBorder="1" applyAlignment="1">
      <alignment horizontal="center"/>
    </xf>
    <xf numFmtId="170" fontId="8" fillId="23" borderId="26" xfId="0" applyNumberFormat="1" applyFont="1" applyFill="1" applyBorder="1" applyAlignment="1">
      <alignment horizontal="center"/>
    </xf>
    <xf numFmtId="49" fontId="8" fillId="23" borderId="8" xfId="0" applyNumberFormat="1" applyFont="1" applyFill="1" applyBorder="1" applyAlignment="1" applyProtection="1">
      <alignment horizontal="center"/>
      <protection locked="0"/>
    </xf>
    <xf numFmtId="49" fontId="8" fillId="23" borderId="9" xfId="0" applyNumberFormat="1" applyFont="1" applyFill="1" applyBorder="1" applyProtection="1">
      <protection locked="0"/>
    </xf>
    <xf numFmtId="49" fontId="8" fillId="23" borderId="12" xfId="0" applyNumberFormat="1" applyFont="1" applyFill="1" applyBorder="1" applyProtection="1">
      <protection locked="0"/>
    </xf>
    <xf numFmtId="49" fontId="8" fillId="23" borderId="15" xfId="0" applyNumberFormat="1" applyFont="1" applyFill="1" applyBorder="1" applyProtection="1">
      <protection locked="0"/>
    </xf>
    <xf numFmtId="49" fontId="8" fillId="23" borderId="18" xfId="0" applyNumberFormat="1" applyFont="1" applyFill="1" applyBorder="1" applyProtection="1">
      <protection locked="0"/>
    </xf>
    <xf numFmtId="0" fontId="84" fillId="22" borderId="25" xfId="0" applyFont="1" applyFill="1" applyBorder="1" applyAlignment="1">
      <alignment horizontal="center" vertical="center"/>
    </xf>
    <xf numFmtId="0" fontId="84" fillId="22" borderId="10" xfId="0" applyFont="1" applyFill="1" applyBorder="1" applyAlignment="1">
      <alignment horizontal="center" vertical="center"/>
    </xf>
    <xf numFmtId="0" fontId="84" fillId="22" borderId="11" xfId="0" applyFont="1" applyFill="1" applyBorder="1" applyAlignment="1">
      <alignment horizontal="center" vertical="center"/>
    </xf>
    <xf numFmtId="0" fontId="84" fillId="22" borderId="8" xfId="0" applyFont="1" applyFill="1" applyBorder="1" applyAlignment="1">
      <alignment horizontal="center" vertical="center"/>
    </xf>
    <xf numFmtId="0" fontId="84" fillId="25" borderId="8" xfId="0" applyFont="1" applyFill="1" applyBorder="1" applyAlignment="1">
      <alignment horizontal="center" vertical="center"/>
    </xf>
    <xf numFmtId="44" fontId="11" fillId="25" borderId="1" xfId="0" applyNumberFormat="1" applyFont="1" applyFill="1" applyBorder="1" applyAlignment="1">
      <alignment horizontal="center"/>
    </xf>
    <xf numFmtId="0" fontId="92" fillId="22" borderId="104" xfId="0" applyFont="1" applyFill="1" applyBorder="1" applyAlignment="1">
      <alignment horizontal="center" vertical="center"/>
    </xf>
    <xf numFmtId="0" fontId="92" fillId="22" borderId="3" xfId="0" applyFont="1" applyFill="1" applyBorder="1" applyAlignment="1">
      <alignment horizontal="center" vertical="center"/>
    </xf>
    <xf numFmtId="0" fontId="92" fillId="22" borderId="4" xfId="0" applyFont="1" applyFill="1" applyBorder="1" applyAlignment="1">
      <alignment horizontal="center" vertical="center"/>
    </xf>
    <xf numFmtId="0" fontId="92" fillId="22" borderId="5" xfId="0" applyFont="1" applyFill="1" applyBorder="1" applyAlignment="1">
      <alignment horizontal="center" vertical="center"/>
    </xf>
    <xf numFmtId="0" fontId="92" fillId="22" borderId="6" xfId="0" applyFont="1" applyFill="1" applyBorder="1" applyAlignment="1">
      <alignment horizontal="center" vertical="center"/>
    </xf>
    <xf numFmtId="0" fontId="92" fillId="22" borderId="7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 vertical="center"/>
    </xf>
    <xf numFmtId="0" fontId="19" fillId="22" borderId="4" xfId="0" applyFont="1" applyFill="1" applyBorder="1" applyAlignment="1">
      <alignment horizontal="center" vertical="center"/>
    </xf>
    <xf numFmtId="0" fontId="19" fillId="22" borderId="8" xfId="0" applyFont="1" applyFill="1" applyBorder="1" applyAlignment="1">
      <alignment horizontal="center" vertical="center"/>
    </xf>
    <xf numFmtId="0" fontId="0" fillId="0" borderId="105" xfId="0" applyBorder="1" applyAlignment="1" applyProtection="1">
      <alignment horizontal="left" vertical="center"/>
      <protection locked="0"/>
    </xf>
    <xf numFmtId="0" fontId="0" fillId="0" borderId="118" xfId="0" applyBorder="1" applyAlignment="1" applyProtection="1">
      <alignment horizontal="left" vertical="center"/>
      <protection locked="0"/>
    </xf>
    <xf numFmtId="0" fontId="0" fillId="0" borderId="119" xfId="0" applyBorder="1" applyAlignment="1" applyProtection="1">
      <alignment horizontal="left" vertical="center"/>
      <protection locked="0"/>
    </xf>
    <xf numFmtId="169" fontId="19" fillId="23" borderId="5" xfId="0" applyNumberFormat="1" applyFont="1" applyFill="1" applyBorder="1" applyAlignment="1">
      <alignment horizontal="left" vertical="center"/>
    </xf>
    <xf numFmtId="169" fontId="19" fillId="23" borderId="6" xfId="0" applyNumberFormat="1" applyFont="1" applyFill="1" applyBorder="1" applyAlignment="1">
      <alignment horizontal="left" vertical="center"/>
    </xf>
    <xf numFmtId="169" fontId="19" fillId="23" borderId="7" xfId="0" applyNumberFormat="1" applyFont="1" applyFill="1" applyBorder="1" applyAlignment="1">
      <alignment horizontal="left" vertical="center"/>
    </xf>
    <xf numFmtId="49" fontId="19" fillId="23" borderId="25" xfId="0" applyNumberFormat="1" applyFont="1" applyFill="1" applyBorder="1" applyAlignment="1">
      <alignment horizontal="left" vertical="center"/>
    </xf>
    <xf numFmtId="49" fontId="19" fillId="23" borderId="11" xfId="0" applyNumberFormat="1" applyFont="1" applyFill="1" applyBorder="1" applyAlignment="1">
      <alignment horizontal="left" vertical="center"/>
    </xf>
    <xf numFmtId="49" fontId="19" fillId="23" borderId="10" xfId="0" applyNumberFormat="1" applyFont="1" applyFill="1" applyBorder="1" applyAlignment="1">
      <alignment horizontal="left" vertical="center"/>
    </xf>
    <xf numFmtId="49" fontId="8" fillId="23" borderId="27" xfId="0" applyNumberFormat="1" applyFont="1" applyFill="1" applyBorder="1" applyAlignment="1" applyProtection="1">
      <alignment horizontal="center" vertical="center"/>
      <protection locked="0"/>
    </xf>
    <xf numFmtId="49" fontId="8" fillId="23" borderId="86" xfId="0" applyNumberFormat="1" applyFont="1" applyFill="1" applyBorder="1" applyAlignment="1" applyProtection="1">
      <alignment horizontal="center" vertical="center"/>
      <protection locked="0"/>
    </xf>
    <xf numFmtId="49" fontId="8" fillId="23" borderId="22" xfId="0" applyNumberFormat="1" applyFont="1" applyFill="1" applyBorder="1" applyAlignment="1" applyProtection="1">
      <alignment horizontal="center" vertical="center"/>
      <protection locked="0"/>
    </xf>
    <xf numFmtId="49" fontId="8" fillId="23" borderId="90" xfId="0" applyNumberFormat="1" applyFont="1" applyFill="1" applyBorder="1" applyAlignment="1" applyProtection="1">
      <alignment horizontal="center" vertical="center"/>
      <protection locked="0"/>
    </xf>
    <xf numFmtId="0" fontId="84" fillId="22" borderId="99" xfId="0" applyFont="1" applyFill="1" applyBorder="1" applyAlignment="1">
      <alignment horizontal="center" wrapText="1"/>
    </xf>
    <xf numFmtId="0" fontId="84" fillId="22" borderId="102" xfId="0" applyFont="1" applyFill="1" applyBorder="1" applyAlignment="1">
      <alignment horizontal="center" wrapText="1"/>
    </xf>
    <xf numFmtId="0" fontId="84" fillId="22" borderId="100" xfId="0" applyFont="1" applyFill="1" applyBorder="1" applyAlignment="1">
      <alignment horizontal="center" wrapText="1"/>
    </xf>
    <xf numFmtId="0" fontId="84" fillId="22" borderId="99" xfId="0" applyFont="1" applyFill="1" applyBorder="1" applyAlignment="1">
      <alignment horizontal="center"/>
    </xf>
    <xf numFmtId="0" fontId="84" fillId="22" borderId="100" xfId="0" applyFont="1" applyFill="1" applyBorder="1" applyAlignment="1">
      <alignment horizontal="center"/>
    </xf>
    <xf numFmtId="0" fontId="9" fillId="23" borderId="90" xfId="0" applyFont="1" applyFill="1" applyBorder="1" applyAlignment="1">
      <alignment horizontal="center" vertical="center"/>
    </xf>
    <xf numFmtId="0" fontId="14" fillId="23" borderId="109" xfId="0" applyFont="1" applyFill="1" applyBorder="1" applyAlignment="1">
      <alignment horizontal="center" vertical="center" wrapText="1"/>
    </xf>
    <xf numFmtId="0" fontId="9" fillId="23" borderId="99" xfId="0" applyFont="1" applyFill="1" applyBorder="1" applyAlignment="1">
      <alignment horizontal="left" vertical="center"/>
    </xf>
    <xf numFmtId="0" fontId="9" fillId="23" borderId="102" xfId="0" applyFont="1" applyFill="1" applyBorder="1" applyAlignment="1">
      <alignment horizontal="left" vertical="center"/>
    </xf>
    <xf numFmtId="0" fontId="9" fillId="23" borderId="100" xfId="0" applyFont="1" applyFill="1" applyBorder="1" applyAlignment="1">
      <alignment horizontal="left" vertical="center"/>
    </xf>
    <xf numFmtId="0" fontId="9" fillId="23" borderId="101" xfId="0" applyFont="1" applyFill="1" applyBorder="1" applyAlignment="1">
      <alignment horizontal="center" vertical="center" wrapText="1"/>
    </xf>
    <xf numFmtId="49" fontId="8" fillId="23" borderId="98" xfId="0" applyNumberFormat="1" applyFont="1" applyFill="1" applyBorder="1" applyAlignment="1" applyProtection="1">
      <alignment horizontal="center" vertical="center"/>
      <protection locked="0"/>
    </xf>
    <xf numFmtId="49" fontId="8" fillId="23" borderId="108" xfId="0" applyNumberFormat="1" applyFont="1" applyFill="1" applyBorder="1" applyAlignment="1" applyProtection="1">
      <alignment horizontal="center" vertical="center"/>
      <protection locked="0"/>
    </xf>
    <xf numFmtId="49" fontId="8" fillId="23" borderId="109" xfId="0" applyNumberFormat="1" applyFont="1" applyFill="1" applyBorder="1" applyAlignment="1" applyProtection="1">
      <alignment horizontal="center" vertical="center"/>
      <protection locked="0"/>
    </xf>
    <xf numFmtId="0" fontId="9" fillId="23" borderId="98" xfId="0" applyFont="1" applyFill="1" applyBorder="1" applyAlignment="1">
      <alignment horizontal="center" vertical="center" wrapText="1"/>
    </xf>
    <xf numFmtId="49" fontId="8" fillId="23" borderId="108" xfId="0" applyNumberFormat="1" applyFont="1" applyFill="1" applyBorder="1" applyAlignment="1" applyProtection="1">
      <alignment horizontal="center"/>
      <protection locked="0"/>
    </xf>
    <xf numFmtId="0" fontId="19" fillId="23" borderId="104" xfId="0" applyFont="1" applyFill="1" applyBorder="1" applyAlignment="1">
      <alignment horizontal="left" vertical="center"/>
    </xf>
    <xf numFmtId="0" fontId="9" fillId="23" borderId="109" xfId="0" applyFont="1" applyFill="1" applyBorder="1" applyAlignment="1">
      <alignment horizontal="center" vertical="center"/>
    </xf>
    <xf numFmtId="49" fontId="8" fillId="23" borderId="109" xfId="0" applyNumberFormat="1" applyFont="1" applyFill="1" applyBorder="1" applyAlignment="1" applyProtection="1">
      <alignment horizontal="center"/>
      <protection locked="0"/>
    </xf>
    <xf numFmtId="170" fontId="7" fillId="2" borderId="98" xfId="0" applyNumberFormat="1" applyFont="1" applyFill="1" applyBorder="1" applyAlignment="1">
      <alignment horizontal="center" vertical="center"/>
    </xf>
    <xf numFmtId="170" fontId="7" fillId="2" borderId="9" xfId="0" applyNumberFormat="1" applyFont="1" applyFill="1" applyBorder="1" applyAlignment="1">
      <alignment horizontal="center" vertical="center"/>
    </xf>
    <xf numFmtId="170" fontId="7" fillId="2" borderId="101" xfId="0" applyNumberFormat="1" applyFont="1" applyFill="1" applyBorder="1" applyAlignment="1">
      <alignment horizontal="center" vertical="center"/>
    </xf>
    <xf numFmtId="44" fontId="8" fillId="24" borderId="101" xfId="0" applyNumberFormat="1" applyFont="1" applyFill="1" applyBorder="1"/>
    <xf numFmtId="0" fontId="84" fillId="22" borderId="99" xfId="0" applyFont="1" applyFill="1" applyBorder="1" applyAlignment="1">
      <alignment horizontal="center" vertical="center"/>
    </xf>
    <xf numFmtId="0" fontId="84" fillId="22" borderId="100" xfId="0" applyFont="1" applyFill="1" applyBorder="1" applyAlignment="1">
      <alignment horizontal="center" vertical="center"/>
    </xf>
    <xf numFmtId="0" fontId="84" fillId="22" borderId="102" xfId="0" applyFont="1" applyFill="1" applyBorder="1" applyAlignment="1">
      <alignment horizontal="center" vertical="center"/>
    </xf>
    <xf numFmtId="0" fontId="84" fillId="22" borderId="98" xfId="0" applyFont="1" applyFill="1" applyBorder="1" applyAlignment="1">
      <alignment horizontal="center" vertical="center"/>
    </xf>
    <xf numFmtId="44" fontId="11" fillId="25" borderId="101" xfId="0" applyNumberFormat="1" applyFont="1" applyFill="1" applyBorder="1" applyAlignment="1">
      <alignment horizontal="center"/>
    </xf>
    <xf numFmtId="0" fontId="84" fillId="22" borderId="9" xfId="0" applyFont="1" applyFill="1" applyBorder="1" applyAlignment="1">
      <alignment horizontal="center" vertical="center"/>
    </xf>
    <xf numFmtId="0" fontId="93" fillId="22" borderId="3" xfId="0" applyFont="1" applyFill="1" applyBorder="1" applyAlignment="1">
      <alignment horizontal="center" vertical="center" wrapText="1"/>
    </xf>
    <xf numFmtId="0" fontId="93" fillId="22" borderId="3" xfId="0" applyFont="1" applyFill="1" applyBorder="1" applyAlignment="1">
      <alignment horizontal="center" vertical="center"/>
    </xf>
    <xf numFmtId="0" fontId="93" fillId="22" borderId="4" xfId="0" applyFont="1" applyFill="1" applyBorder="1" applyAlignment="1">
      <alignment horizontal="center" vertical="center"/>
    </xf>
    <xf numFmtId="0" fontId="93" fillId="22" borderId="6" xfId="0" applyFont="1" applyFill="1" applyBorder="1" applyAlignment="1">
      <alignment horizontal="center" vertical="center"/>
    </xf>
    <xf numFmtId="0" fontId="93" fillId="22" borderId="7" xfId="0" applyFont="1" applyFill="1" applyBorder="1" applyAlignment="1">
      <alignment horizontal="center" vertical="center"/>
    </xf>
    <xf numFmtId="0" fontId="94" fillId="22" borderId="2" xfId="0" applyFont="1" applyFill="1" applyBorder="1" applyAlignment="1">
      <alignment horizontal="center" vertical="center"/>
    </xf>
    <xf numFmtId="0" fontId="94" fillId="22" borderId="3" xfId="0" applyFont="1" applyFill="1" applyBorder="1" applyAlignment="1">
      <alignment horizontal="center" vertical="center"/>
    </xf>
    <xf numFmtId="0" fontId="94" fillId="22" borderId="4" xfId="0" applyFont="1" applyFill="1" applyBorder="1" applyAlignment="1">
      <alignment horizontal="center" vertical="center"/>
    </xf>
    <xf numFmtId="0" fontId="94" fillId="22" borderId="5" xfId="0" applyFont="1" applyFill="1" applyBorder="1" applyAlignment="1">
      <alignment horizontal="center" vertical="center"/>
    </xf>
    <xf numFmtId="0" fontId="94" fillId="22" borderId="6" xfId="0" applyFont="1" applyFill="1" applyBorder="1" applyAlignment="1">
      <alignment horizontal="center" vertical="center"/>
    </xf>
    <xf numFmtId="0" fontId="94" fillId="22" borderId="7" xfId="0" applyFont="1" applyFill="1" applyBorder="1" applyAlignment="1">
      <alignment horizontal="center" vertical="center"/>
    </xf>
    <xf numFmtId="0" fontId="20" fillId="23" borderId="18" xfId="0" applyFont="1" applyFill="1" applyBorder="1" applyAlignment="1">
      <alignment horizontal="center" vertical="center" wrapText="1"/>
    </xf>
    <xf numFmtId="10" fontId="20" fillId="23" borderId="18" xfId="0" quotePrefix="1" applyNumberFormat="1" applyFont="1" applyFill="1" applyBorder="1" applyAlignment="1">
      <alignment horizontal="center" vertical="center" wrapText="1"/>
    </xf>
    <xf numFmtId="49" fontId="8" fillId="23" borderId="4" xfId="0" applyNumberFormat="1" applyFont="1" applyFill="1" applyBorder="1" applyAlignment="1" applyProtection="1">
      <alignment horizontal="center"/>
      <protection locked="0"/>
    </xf>
    <xf numFmtId="49" fontId="8" fillId="23" borderId="17" xfId="0" applyNumberFormat="1" applyFont="1" applyFill="1" applyBorder="1" applyAlignment="1" applyProtection="1">
      <alignment horizontal="center"/>
      <protection locked="0"/>
    </xf>
    <xf numFmtId="49" fontId="8" fillId="23" borderId="7" xfId="0" applyNumberFormat="1" applyFont="1" applyFill="1" applyBorder="1" applyAlignment="1" applyProtection="1">
      <alignment horizontal="center"/>
      <protection locked="0"/>
    </xf>
    <xf numFmtId="49" fontId="8" fillId="23" borderId="9" xfId="0" applyNumberFormat="1" applyFont="1" applyFill="1" applyBorder="1" applyAlignment="1" applyProtection="1">
      <alignment horizontal="center"/>
      <protection locked="0"/>
    </xf>
    <xf numFmtId="0" fontId="19" fillId="23" borderId="25" xfId="0" applyFont="1" applyFill="1" applyBorder="1" applyAlignment="1">
      <alignment horizontal="left" vertical="center"/>
    </xf>
    <xf numFmtId="0" fontId="19" fillId="23" borderId="11" xfId="0" applyFont="1" applyFill="1" applyBorder="1" applyAlignment="1">
      <alignment horizontal="left" vertical="center"/>
    </xf>
    <xf numFmtId="0" fontId="19" fillId="23" borderId="10" xfId="0" applyFont="1" applyFill="1" applyBorder="1" applyAlignment="1">
      <alignment horizontal="left" vertical="center"/>
    </xf>
    <xf numFmtId="0" fontId="19" fillId="23" borderId="18" xfId="0" applyFont="1" applyFill="1" applyBorder="1" applyAlignment="1">
      <alignment horizontal="center" vertical="center"/>
    </xf>
  </cellXfs>
  <cellStyles count="20">
    <cellStyle name="Milliers 2" xfId="5" xr:uid="{0ADC80A2-3C92-4EBD-8181-86FED620658D}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Normal 6" xfId="19" xr:uid="{09702A97-2943-4EAC-8B19-70BCDD751653}"/>
    <cellStyle name="Pourcentage 2" xfId="17" xr:uid="{D6A23596-E364-46DD-B888-0535F1FB937B}"/>
    <cellStyle name="Pourcentage 3" xfId="18" xr:uid="{FE66167A-E9D9-4E1A-B5F7-8FE9312FF6FB}"/>
  </cellStyles>
  <dxfs count="100">
    <dxf>
      <font>
        <b val="0"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EE395"/>
      <color rgb="FFFFFF99"/>
      <color rgb="FFFFE697"/>
      <color rgb="FFFF5050"/>
      <color rgb="FFC0C0C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76B581-D451-46D6-840A-377A039F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733425</xdr:colOff>
      <xdr:row>4</xdr:row>
      <xdr:rowOff>104775</xdr:rowOff>
    </xdr:from>
    <xdr:ext cx="1771650" cy="33337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18B4DBF-2B0C-4C71-9D02-D12A9E093DC6}"/>
            </a:ext>
          </a:extLst>
        </xdr:cNvPr>
        <xdr:cNvSpPr/>
      </xdr:nvSpPr>
      <xdr:spPr>
        <a:xfrm>
          <a:off x="9563100" y="1152525"/>
          <a:ext cx="1771650" cy="3333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  <a:latin typeface="Arial Black" panose="020B0A04020102020204" pitchFamily="34" charset="0"/>
            </a:rPr>
            <a:t>Only credit card</a:t>
          </a:r>
          <a:endParaRPr lang="fr-FR" sz="18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oneCellAnchor>
    <xdr:from>
      <xdr:col>4</xdr:col>
      <xdr:colOff>0</xdr:colOff>
      <xdr:row>2</xdr:row>
      <xdr:rowOff>28575</xdr:rowOff>
    </xdr:from>
    <xdr:ext cx="857250" cy="52387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574F3A8-1042-4FA9-A238-A2959836926E}"/>
            </a:ext>
          </a:extLst>
        </xdr:cNvPr>
        <xdr:cNvSpPr/>
      </xdr:nvSpPr>
      <xdr:spPr>
        <a:xfrm>
          <a:off x="2486025" y="361950"/>
          <a:ext cx="8572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        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97762B2-4182-455D-A3E2-0EDBF6CA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9525</xdr:rowOff>
    </xdr:from>
    <xdr:to>
      <xdr:col>2</xdr:col>
      <xdr:colOff>111881</xdr:colOff>
      <xdr:row>4</xdr:row>
      <xdr:rowOff>64705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9F4B48-13A5-4BD2-9C58-07BBE73B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95275" y="171450"/>
          <a:ext cx="1016756" cy="941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3</xdr:row>
      <xdr:rowOff>85725</xdr:rowOff>
    </xdr:from>
    <xdr:ext cx="904874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088309-AF2A-4106-815F-F713626EE512}"/>
            </a:ext>
          </a:extLst>
        </xdr:cNvPr>
        <xdr:cNvSpPr/>
      </xdr:nvSpPr>
      <xdr:spPr>
        <a:xfrm>
          <a:off x="2886075" y="5810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bg1"/>
              </a:solidFill>
              <a:effectLst/>
            </a:rPr>
            <a:t> </a:t>
          </a:r>
          <a:endParaRPr lang="fr-FR" sz="2000" b="1" cap="none" spc="0">
            <a:ln w="22225">
              <a:solidFill>
                <a:srgbClr val="0070C0"/>
              </a:solidFill>
              <a:prstDash val="solid"/>
            </a:ln>
            <a:solidFill>
              <a:schemeClr val="bg1"/>
            </a:solidFill>
            <a:effectLst/>
          </a:endParaRP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428626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886156-7458-4E73-9684-D23801B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4568" y="1618791"/>
          <a:ext cx="645107" cy="4005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</xdr:row>
      <xdr:rowOff>95250</xdr:rowOff>
    </xdr:from>
    <xdr:to>
      <xdr:col>1</xdr:col>
      <xdr:colOff>781050</xdr:colOff>
      <xdr:row>5</xdr:row>
      <xdr:rowOff>45575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C291930-04F5-4C37-8B11-3B53EB6F8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90525" y="95250"/>
          <a:ext cx="666750" cy="61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7</xdr:row>
      <xdr:rowOff>19051</xdr:rowOff>
    </xdr:from>
    <xdr:to>
      <xdr:col>8</xdr:col>
      <xdr:colOff>826605</xdr:colOff>
      <xdr:row>7</xdr:row>
      <xdr:rowOff>435647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3C56DF2-F4E1-4DDD-AAE6-EFFE7637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9425" y="1228726"/>
          <a:ext cx="626580" cy="41659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3</xdr:row>
      <xdr:rowOff>9525</xdr:rowOff>
    </xdr:from>
    <xdr:to>
      <xdr:col>1</xdr:col>
      <xdr:colOff>700282</xdr:colOff>
      <xdr:row>5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6D1B92-D5BC-4566-B817-8E7AC79AF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23824" y="9525"/>
          <a:ext cx="833633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1" y="1800225"/>
          <a:ext cx="734142" cy="390183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0231CB-3B77-48FD-90A3-C94DAE0F5CC5}"/>
            </a:ext>
          </a:extLst>
        </xdr:cNvPr>
        <xdr:cNvSpPr/>
      </xdr:nvSpPr>
      <xdr:spPr>
        <a:xfrm>
          <a:off x="2686050" y="9239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bg1"/>
            </a:solidFill>
            <a:effectLst/>
          </a:endParaRPr>
        </a:p>
      </xdr:txBody>
    </xdr:sp>
    <xdr:clientData/>
  </xdr:oneCellAnchor>
  <xdr:twoCellAnchor editAs="oneCell">
    <xdr:from>
      <xdr:col>0</xdr:col>
      <xdr:colOff>190500</xdr:colOff>
      <xdr:row>0</xdr:row>
      <xdr:rowOff>0</xdr:rowOff>
    </xdr:from>
    <xdr:to>
      <xdr:col>1</xdr:col>
      <xdr:colOff>819150</xdr:colOff>
      <xdr:row>5</xdr:row>
      <xdr:rowOff>114979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114EEB-912F-4E47-96D6-B934FDB8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90500" y="0"/>
          <a:ext cx="885825" cy="819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7</xdr:row>
      <xdr:rowOff>27312</xdr:rowOff>
    </xdr:from>
    <xdr:to>
      <xdr:col>8</xdr:col>
      <xdr:colOff>771525</xdr:colOff>
      <xdr:row>7</xdr:row>
      <xdr:rowOff>371295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4" y="2227587"/>
          <a:ext cx="571501" cy="34398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38101</xdr:rowOff>
    </xdr:from>
    <xdr:to>
      <xdr:col>1</xdr:col>
      <xdr:colOff>847725</xdr:colOff>
      <xdr:row>5</xdr:row>
      <xdr:rowOff>94920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11AB17-75D3-48B8-86A2-01EA5761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61950" y="38101"/>
          <a:ext cx="771525" cy="7140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402168</xdr:colOff>
      <xdr:row>5</xdr:row>
      <xdr:rowOff>74084</xdr:rowOff>
    </xdr:from>
    <xdr:to>
      <xdr:col>2</xdr:col>
      <xdr:colOff>27888</xdr:colOff>
      <xdr:row>9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91BAA7-3969-4F75-93CA-B0BC099B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666751" y="1449917"/>
          <a:ext cx="800470" cy="7408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81643</xdr:colOff>
      <xdr:row>4</xdr:row>
      <xdr:rowOff>149678</xdr:rowOff>
    </xdr:from>
    <xdr:to>
      <xdr:col>6</xdr:col>
      <xdr:colOff>868662</xdr:colOff>
      <xdr:row>10</xdr:row>
      <xdr:rowOff>149677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C05D073-75FF-1E80-CA8E-51C5AD82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2393" y="1306285"/>
          <a:ext cx="1916412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1564821</xdr:colOff>
      <xdr:row>4</xdr:row>
      <xdr:rowOff>108858</xdr:rowOff>
    </xdr:from>
    <xdr:to>
      <xdr:col>6</xdr:col>
      <xdr:colOff>2486327</xdr:colOff>
      <xdr:row>10</xdr:row>
      <xdr:rowOff>247041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F63F9B-958D-4A77-8A46-48C8904BD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884964" y="1265465"/>
          <a:ext cx="1016756" cy="94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dimension ref="A1:AC56"/>
  <sheetViews>
    <sheetView showZeros="0" workbookViewId="0">
      <selection activeCell="AE12" sqref="AE12"/>
    </sheetView>
  </sheetViews>
  <sheetFormatPr baseColWidth="10" defaultColWidth="6" defaultRowHeight="15"/>
  <cols>
    <col min="1" max="1" width="6" style="14"/>
    <col min="2" max="3" width="12.7109375" style="15" customWidth="1"/>
    <col min="4" max="8" width="6" style="15"/>
    <col min="9" max="9" width="19.140625" style="15" customWidth="1"/>
    <col min="10" max="10" width="7" style="15" customWidth="1"/>
    <col min="11" max="11" width="5" style="19" customWidth="1"/>
    <col min="12" max="12" width="6" style="19"/>
    <col min="13" max="13" width="6" style="15"/>
    <col min="14" max="14" width="13.85546875" style="15" customWidth="1"/>
    <col min="15" max="15" width="25" style="15" customWidth="1"/>
    <col min="16" max="17" width="11.140625" style="15" bestFit="1" customWidth="1"/>
    <col min="18" max="18" width="10" style="15" customWidth="1"/>
    <col min="19" max="16384" width="6" style="15"/>
  </cols>
  <sheetData>
    <row r="1" spans="1:29">
      <c r="F1" s="14"/>
      <c r="G1" s="14"/>
      <c r="H1" s="14"/>
      <c r="I1" s="14"/>
      <c r="J1" s="14"/>
      <c r="K1" s="16"/>
      <c r="L1" s="1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9">
      <c r="F2" s="14"/>
      <c r="G2" s="14"/>
      <c r="H2" s="14"/>
      <c r="I2" s="14"/>
      <c r="J2" s="14"/>
      <c r="K2" s="16"/>
      <c r="L2" s="16"/>
      <c r="M2" s="14"/>
      <c r="N2" s="14"/>
      <c r="O2" s="14"/>
      <c r="P2" s="14"/>
      <c r="Q2" s="621" t="s">
        <v>55</v>
      </c>
      <c r="R2" s="621"/>
      <c r="S2" s="14"/>
      <c r="T2" s="14"/>
      <c r="U2" s="14"/>
      <c r="V2" s="14"/>
      <c r="W2" s="14"/>
      <c r="X2" s="499" t="s">
        <v>177</v>
      </c>
      <c r="Y2" s="14"/>
      <c r="Z2" s="14"/>
      <c r="AA2" s="14"/>
      <c r="AB2" s="14"/>
    </row>
    <row r="3" spans="1:29">
      <c r="A3" s="14">
        <v>1</v>
      </c>
      <c r="B3" s="489">
        <v>45648</v>
      </c>
      <c r="C3" s="489">
        <v>45654</v>
      </c>
      <c r="F3" s="14" t="s">
        <v>133</v>
      </c>
      <c r="G3" s="14"/>
      <c r="H3" s="14"/>
      <c r="I3" s="14"/>
      <c r="J3" s="14"/>
      <c r="K3" s="18"/>
      <c r="L3" s="16"/>
      <c r="M3" s="14"/>
      <c r="N3" s="1039" t="s">
        <v>56</v>
      </c>
      <c r="O3" s="1039" t="s">
        <v>57</v>
      </c>
      <c r="P3" s="1040" t="s">
        <v>6</v>
      </c>
      <c r="Q3" s="1040" t="s">
        <v>58</v>
      </c>
      <c r="R3" s="1039" t="s">
        <v>59</v>
      </c>
      <c r="S3" s="1039" t="s">
        <v>252</v>
      </c>
      <c r="T3" s="1039" t="s">
        <v>253</v>
      </c>
      <c r="U3" s="1039" t="s">
        <v>254</v>
      </c>
      <c r="V3" s="1039"/>
      <c r="W3" s="14"/>
      <c r="Z3" s="14"/>
      <c r="AA3" s="14"/>
      <c r="AB3" s="14"/>
      <c r="AC3" s="502" t="s">
        <v>185</v>
      </c>
    </row>
    <row r="4" spans="1:29">
      <c r="A4" s="14">
        <v>2</v>
      </c>
      <c r="B4" s="17">
        <f>C3+1</f>
        <v>45655</v>
      </c>
      <c r="C4" s="17">
        <f t="shared" ref="C4:C55" si="0">B4+6</f>
        <v>45661</v>
      </c>
      <c r="F4" s="14" t="s">
        <v>130</v>
      </c>
      <c r="G4" s="14"/>
      <c r="H4" s="14"/>
      <c r="I4" s="307" t="s">
        <v>128</v>
      </c>
      <c r="J4" s="16">
        <v>1</v>
      </c>
      <c r="K4" s="18"/>
      <c r="L4" s="16"/>
      <c r="M4" s="14"/>
      <c r="N4" s="1041">
        <v>45658</v>
      </c>
      <c r="O4" s="1042" t="s">
        <v>200</v>
      </c>
      <c r="P4" s="1043"/>
      <c r="Q4" s="1044" t="s">
        <v>60</v>
      </c>
      <c r="R4" s="1044" t="s">
        <v>60</v>
      </c>
      <c r="S4" s="1045" t="s">
        <v>60</v>
      </c>
      <c r="T4" s="1045" t="s">
        <v>255</v>
      </c>
      <c r="U4" s="1045" t="s">
        <v>60</v>
      </c>
      <c r="V4" s="1043">
        <v>1</v>
      </c>
      <c r="W4" s="14"/>
      <c r="X4" t="s">
        <v>159</v>
      </c>
      <c r="Y4"/>
      <c r="Z4" s="14"/>
      <c r="AA4" s="14"/>
      <c r="AB4" s="14"/>
      <c r="AC4" s="502" t="s">
        <v>58</v>
      </c>
    </row>
    <row r="5" spans="1:29">
      <c r="A5" s="14">
        <v>3</v>
      </c>
      <c r="B5" s="17">
        <f t="shared" ref="B5:B55" si="1">C4+1</f>
        <v>45662</v>
      </c>
      <c r="C5" s="17">
        <f t="shared" si="0"/>
        <v>45668</v>
      </c>
      <c r="F5" s="14" t="s">
        <v>131</v>
      </c>
      <c r="G5" s="14"/>
      <c r="H5" s="14"/>
      <c r="I5" s="15" t="s">
        <v>129</v>
      </c>
      <c r="J5" s="16">
        <v>2</v>
      </c>
      <c r="K5" s="18"/>
      <c r="L5" s="16"/>
      <c r="M5" s="14"/>
      <c r="N5" s="1041">
        <v>45659</v>
      </c>
      <c r="O5" s="1042" t="s">
        <v>256</v>
      </c>
      <c r="P5" s="1043"/>
      <c r="Q5" s="1044" t="s">
        <v>60</v>
      </c>
      <c r="R5" s="1044" t="s">
        <v>60</v>
      </c>
      <c r="S5" s="1045" t="s">
        <v>60</v>
      </c>
      <c r="T5" s="1043"/>
      <c r="U5" s="1045" t="s">
        <v>60</v>
      </c>
      <c r="V5" s="1043">
        <v>2</v>
      </c>
      <c r="W5" s="14"/>
      <c r="X5" t="s">
        <v>160</v>
      </c>
      <c r="Y5"/>
      <c r="Z5" s="14"/>
      <c r="AA5" s="14"/>
      <c r="AB5" s="14"/>
      <c r="AC5" s="502" t="s">
        <v>186</v>
      </c>
    </row>
    <row r="6" spans="1:29">
      <c r="A6" s="14">
        <v>4</v>
      </c>
      <c r="B6" s="17">
        <f t="shared" si="1"/>
        <v>45669</v>
      </c>
      <c r="C6" s="17">
        <f t="shared" si="0"/>
        <v>45675</v>
      </c>
      <c r="F6" s="14" t="s">
        <v>132</v>
      </c>
      <c r="G6" s="14"/>
      <c r="H6" s="14"/>
      <c r="I6" s="15" t="s">
        <v>134</v>
      </c>
      <c r="J6" s="16">
        <v>3</v>
      </c>
      <c r="K6" s="18"/>
      <c r="L6" s="16"/>
      <c r="M6" s="14"/>
      <c r="N6" s="1041">
        <v>45705</v>
      </c>
      <c r="O6" s="1046" t="s">
        <v>201</v>
      </c>
      <c r="P6" s="1043"/>
      <c r="Q6" s="1047"/>
      <c r="R6" s="1044" t="s">
        <v>60</v>
      </c>
      <c r="S6" s="1045" t="s">
        <v>60</v>
      </c>
      <c r="T6" s="1045" t="s">
        <v>255</v>
      </c>
      <c r="U6" s="1043"/>
      <c r="V6" s="1043">
        <v>3</v>
      </c>
      <c r="W6" s="14"/>
      <c r="X6" s="602" t="s">
        <v>237</v>
      </c>
      <c r="Y6"/>
      <c r="Z6" s="14"/>
      <c r="AA6" s="14"/>
      <c r="AB6" s="14"/>
      <c r="AC6" s="1056" t="s">
        <v>271</v>
      </c>
    </row>
    <row r="7" spans="1:29">
      <c r="A7" s="14">
        <v>5</v>
      </c>
      <c r="B7" s="17">
        <f t="shared" si="1"/>
        <v>45676</v>
      </c>
      <c r="C7" s="17">
        <f t="shared" si="0"/>
        <v>45682</v>
      </c>
      <c r="F7" s="14" t="s">
        <v>132</v>
      </c>
      <c r="G7" s="14"/>
      <c r="H7" s="14"/>
      <c r="I7" s="546" t="s">
        <v>203</v>
      </c>
      <c r="J7" s="16">
        <v>4</v>
      </c>
      <c r="K7" s="16"/>
      <c r="L7" s="16"/>
      <c r="M7" s="14"/>
      <c r="N7" s="1048">
        <v>45765</v>
      </c>
      <c r="O7" s="1042" t="s">
        <v>257</v>
      </c>
      <c r="P7" s="1043"/>
      <c r="Q7" s="1044" t="s">
        <v>60</v>
      </c>
      <c r="R7" s="1044" t="s">
        <v>60</v>
      </c>
      <c r="S7" s="1045" t="s">
        <v>60</v>
      </c>
      <c r="T7" s="1045" t="s">
        <v>255</v>
      </c>
      <c r="U7" s="1043"/>
      <c r="V7" s="1049">
        <v>4</v>
      </c>
      <c r="W7" s="14"/>
      <c r="X7" t="s">
        <v>161</v>
      </c>
      <c r="Y7"/>
      <c r="Z7" s="14"/>
      <c r="AA7" s="14"/>
      <c r="AB7" s="14"/>
    </row>
    <row r="8" spans="1:29">
      <c r="A8" s="14">
        <v>6</v>
      </c>
      <c r="B8" s="17">
        <f t="shared" si="1"/>
        <v>45683</v>
      </c>
      <c r="C8" s="17">
        <f t="shared" si="0"/>
        <v>45689</v>
      </c>
      <c r="F8" s="14"/>
      <c r="G8" s="14"/>
      <c r="H8" s="14"/>
      <c r="I8" s="547" t="s">
        <v>204</v>
      </c>
      <c r="J8" s="16">
        <v>5</v>
      </c>
      <c r="K8" s="20"/>
      <c r="L8" s="20"/>
      <c r="M8" s="21"/>
      <c r="N8" s="1048">
        <v>45802</v>
      </c>
      <c r="O8" s="1042" t="s">
        <v>258</v>
      </c>
      <c r="P8" s="1043"/>
      <c r="Q8" s="1044" t="s">
        <v>60</v>
      </c>
      <c r="R8" s="1043"/>
      <c r="S8" s="1045" t="s">
        <v>60</v>
      </c>
      <c r="T8" s="1045" t="s">
        <v>255</v>
      </c>
      <c r="U8" s="1043"/>
      <c r="V8" s="1043">
        <v>5</v>
      </c>
      <c r="W8" s="14"/>
      <c r="X8" t="s">
        <v>162</v>
      </c>
      <c r="Y8"/>
      <c r="Z8" s="14"/>
      <c r="AA8" s="14"/>
      <c r="AB8" s="14"/>
    </row>
    <row r="9" spans="1:29">
      <c r="A9" s="14">
        <v>7</v>
      </c>
      <c r="B9" s="17">
        <f t="shared" si="1"/>
        <v>45690</v>
      </c>
      <c r="C9" s="17">
        <f t="shared" si="0"/>
        <v>45696</v>
      </c>
      <c r="F9" s="14"/>
      <c r="G9" s="14"/>
      <c r="H9" s="14"/>
      <c r="I9" s="488" t="s">
        <v>154</v>
      </c>
      <c r="J9" s="16">
        <v>6</v>
      </c>
      <c r="K9" s="20"/>
      <c r="L9" s="20"/>
      <c r="M9" s="21"/>
      <c r="N9" s="1048">
        <v>45832</v>
      </c>
      <c r="O9" s="1042" t="s">
        <v>259</v>
      </c>
      <c r="P9" s="1043"/>
      <c r="Q9" s="1044" t="s">
        <v>60</v>
      </c>
      <c r="R9" s="1043"/>
      <c r="S9" s="1043"/>
      <c r="T9" s="1043"/>
      <c r="U9" s="1043"/>
      <c r="V9" s="1043">
        <v>6</v>
      </c>
      <c r="W9" s="14"/>
      <c r="X9" t="s">
        <v>163</v>
      </c>
      <c r="Y9"/>
      <c r="Z9" s="14"/>
      <c r="AA9" s="14"/>
      <c r="AB9" s="14"/>
    </row>
    <row r="10" spans="1:29">
      <c r="A10" s="14">
        <v>8</v>
      </c>
      <c r="B10" s="17">
        <f t="shared" si="1"/>
        <v>45697</v>
      </c>
      <c r="C10" s="17">
        <f t="shared" si="0"/>
        <v>45703</v>
      </c>
      <c r="F10" s="14"/>
      <c r="G10" s="14"/>
      <c r="H10" s="14"/>
      <c r="I10" s="488" t="s">
        <v>155</v>
      </c>
      <c r="J10" s="16">
        <v>7</v>
      </c>
      <c r="K10" s="20"/>
      <c r="L10" s="20"/>
      <c r="M10" s="21"/>
      <c r="N10" s="1048">
        <v>45839</v>
      </c>
      <c r="O10" s="1042" t="s">
        <v>260</v>
      </c>
      <c r="P10" s="1043"/>
      <c r="Q10" s="1044" t="s">
        <v>60</v>
      </c>
      <c r="R10" s="1044" t="s">
        <v>60</v>
      </c>
      <c r="S10" s="1045" t="s">
        <v>60</v>
      </c>
      <c r="T10" s="1045" t="s">
        <v>255</v>
      </c>
      <c r="U10" s="1043"/>
      <c r="V10" s="1043">
        <v>7</v>
      </c>
      <c r="W10" s="14"/>
      <c r="X10" t="s">
        <v>164</v>
      </c>
      <c r="Y10"/>
      <c r="Z10" s="14"/>
      <c r="AA10" s="14"/>
      <c r="AB10" s="14"/>
    </row>
    <row r="11" spans="1:29">
      <c r="A11" s="14">
        <v>9</v>
      </c>
      <c r="B11" s="17">
        <f t="shared" si="1"/>
        <v>45704</v>
      </c>
      <c r="C11" s="17">
        <f t="shared" si="0"/>
        <v>45710</v>
      </c>
      <c r="F11" s="14"/>
      <c r="G11" s="14"/>
      <c r="H11" s="14"/>
      <c r="I11" s="15" t="s">
        <v>135</v>
      </c>
      <c r="J11" s="16">
        <v>8</v>
      </c>
      <c r="K11" s="16"/>
      <c r="L11" s="16"/>
      <c r="M11" s="14"/>
      <c r="N11" s="1048">
        <v>45842</v>
      </c>
      <c r="O11" s="1042" t="s">
        <v>261</v>
      </c>
      <c r="P11" s="1043"/>
      <c r="Q11" s="1043"/>
      <c r="R11" s="1043"/>
      <c r="S11" s="1050"/>
      <c r="T11" s="1050"/>
      <c r="U11" s="1045" t="s">
        <v>60</v>
      </c>
      <c r="V11" s="1049">
        <v>8</v>
      </c>
      <c r="W11" s="14"/>
      <c r="X11" t="s">
        <v>165</v>
      </c>
      <c r="Y11"/>
      <c r="Z11" s="14"/>
      <c r="AA11" s="14"/>
      <c r="AB11" s="14"/>
    </row>
    <row r="12" spans="1:29">
      <c r="A12" s="14">
        <v>10</v>
      </c>
      <c r="B12" s="17">
        <f t="shared" si="1"/>
        <v>45711</v>
      </c>
      <c r="C12" s="17">
        <f t="shared" si="0"/>
        <v>45717</v>
      </c>
      <c r="F12" s="14"/>
      <c r="G12" s="14"/>
      <c r="H12" s="14"/>
      <c r="J12" s="16"/>
      <c r="K12" s="16"/>
      <c r="L12" s="16"/>
      <c r="M12" s="14"/>
      <c r="N12" s="1048">
        <v>45873</v>
      </c>
      <c r="O12" s="1042" t="s">
        <v>262</v>
      </c>
      <c r="P12" s="1043"/>
      <c r="Q12" s="1043"/>
      <c r="R12" s="1043"/>
      <c r="S12" s="1043"/>
      <c r="T12" s="1045" t="s">
        <v>60</v>
      </c>
      <c r="U12" s="1043"/>
      <c r="V12" s="1043">
        <v>9</v>
      </c>
      <c r="W12" s="14"/>
      <c r="X12" t="s">
        <v>166</v>
      </c>
      <c r="Y12"/>
      <c r="Z12" s="14"/>
      <c r="AA12" s="14"/>
      <c r="AB12" s="14"/>
    </row>
    <row r="13" spans="1:29">
      <c r="A13" s="14">
        <v>11</v>
      </c>
      <c r="B13" s="17">
        <f t="shared" si="1"/>
        <v>45718</v>
      </c>
      <c r="C13" s="17">
        <f t="shared" si="0"/>
        <v>45724</v>
      </c>
      <c r="F13" s="14"/>
      <c r="G13" s="14"/>
      <c r="H13" s="14"/>
      <c r="I13" s="307" t="s">
        <v>56</v>
      </c>
      <c r="J13" s="16"/>
      <c r="K13" s="16"/>
      <c r="L13" s="16"/>
      <c r="M13" s="14"/>
      <c r="N13" s="1048">
        <v>45873</v>
      </c>
      <c r="O13" s="1046" t="s">
        <v>263</v>
      </c>
      <c r="P13" s="1043"/>
      <c r="Q13" s="1047"/>
      <c r="R13" s="1051" t="s">
        <v>60</v>
      </c>
      <c r="S13" s="1047"/>
      <c r="T13" s="1047"/>
      <c r="U13" s="1047"/>
      <c r="V13" s="1043">
        <v>10</v>
      </c>
      <c r="W13" s="14"/>
      <c r="X13" t="s">
        <v>182</v>
      </c>
      <c r="Y13"/>
      <c r="Z13" s="14"/>
      <c r="AA13" s="14"/>
      <c r="AB13" s="14"/>
    </row>
    <row r="14" spans="1:29">
      <c r="A14" s="14">
        <v>12</v>
      </c>
      <c r="B14" s="17">
        <f t="shared" si="1"/>
        <v>45725</v>
      </c>
      <c r="C14" s="17">
        <f t="shared" si="0"/>
        <v>45731</v>
      </c>
      <c r="F14" s="14"/>
      <c r="G14" s="14"/>
      <c r="H14" s="14"/>
      <c r="I14" s="546" t="s">
        <v>208</v>
      </c>
      <c r="J14" s="16"/>
      <c r="K14" s="16"/>
      <c r="L14" s="20"/>
      <c r="M14" s="21"/>
      <c r="N14" s="1048">
        <v>45901</v>
      </c>
      <c r="O14" s="1042" t="s">
        <v>264</v>
      </c>
      <c r="P14" s="1043"/>
      <c r="Q14" s="1044" t="s">
        <v>60</v>
      </c>
      <c r="R14" s="1044" t="s">
        <v>60</v>
      </c>
      <c r="S14" s="1045" t="s">
        <v>60</v>
      </c>
      <c r="T14" s="1045" t="s">
        <v>60</v>
      </c>
      <c r="U14" s="1045" t="s">
        <v>60</v>
      </c>
      <c r="V14" s="1043">
        <v>11</v>
      </c>
      <c r="W14" s="14"/>
      <c r="X14" t="s">
        <v>167</v>
      </c>
      <c r="Y14"/>
      <c r="Z14" s="14"/>
      <c r="AA14" s="14"/>
      <c r="AB14" s="14"/>
    </row>
    <row r="15" spans="1:29">
      <c r="A15" s="14">
        <v>13</v>
      </c>
      <c r="B15" s="17">
        <f t="shared" si="1"/>
        <v>45732</v>
      </c>
      <c r="C15" s="17">
        <f t="shared" si="0"/>
        <v>45738</v>
      </c>
      <c r="F15" s="14"/>
      <c r="G15" s="14"/>
      <c r="H15" s="14"/>
      <c r="J15" s="16"/>
      <c r="K15" s="16"/>
      <c r="L15" s="16"/>
      <c r="M15" s="14"/>
      <c r="N15" s="1048">
        <v>45943</v>
      </c>
      <c r="O15" s="1046" t="s">
        <v>265</v>
      </c>
      <c r="P15" s="1043"/>
      <c r="Q15" s="1044" t="s">
        <v>60</v>
      </c>
      <c r="R15" s="1044" t="s">
        <v>60</v>
      </c>
      <c r="S15" s="1045" t="s">
        <v>60</v>
      </c>
      <c r="T15" s="1043"/>
      <c r="U15" s="1043"/>
      <c r="V15" s="1049">
        <v>12</v>
      </c>
      <c r="W15" s="14"/>
      <c r="X15" t="s">
        <v>183</v>
      </c>
      <c r="Y15"/>
      <c r="Z15" s="14"/>
      <c r="AA15" s="14"/>
      <c r="AB15" s="14"/>
    </row>
    <row r="16" spans="1:29">
      <c r="A16" s="14">
        <v>14</v>
      </c>
      <c r="B16" s="17">
        <f t="shared" si="1"/>
        <v>45739</v>
      </c>
      <c r="C16" s="17">
        <f t="shared" si="0"/>
        <v>45745</v>
      </c>
      <c r="F16" s="14"/>
      <c r="G16" s="14"/>
      <c r="H16" s="14"/>
      <c r="I16" s="600" t="s">
        <v>231</v>
      </c>
      <c r="J16" s="14"/>
      <c r="K16" s="16"/>
      <c r="L16" s="16"/>
      <c r="M16" s="14"/>
      <c r="N16" s="1048">
        <v>45972</v>
      </c>
      <c r="O16" s="1046" t="s">
        <v>266</v>
      </c>
      <c r="P16" s="1043"/>
      <c r="Q16" s="1043"/>
      <c r="R16" s="1043"/>
      <c r="S16" s="1043"/>
      <c r="T16" s="1045" t="s">
        <v>60</v>
      </c>
      <c r="U16" s="1043"/>
      <c r="V16" s="1043">
        <v>13</v>
      </c>
      <c r="W16" s="14"/>
      <c r="X16" t="s">
        <v>168</v>
      </c>
      <c r="Y16"/>
      <c r="Z16" s="14"/>
      <c r="AA16" s="14"/>
      <c r="AB16" s="14"/>
    </row>
    <row r="17" spans="1:28">
      <c r="A17" s="14">
        <v>15</v>
      </c>
      <c r="B17" s="17">
        <f t="shared" si="1"/>
        <v>45746</v>
      </c>
      <c r="C17" s="17">
        <f t="shared" si="0"/>
        <v>45752</v>
      </c>
      <c r="F17" s="14"/>
      <c r="G17" s="14"/>
      <c r="H17" s="14"/>
      <c r="I17" s="600" t="s">
        <v>232</v>
      </c>
      <c r="J17" s="14"/>
      <c r="K17" s="16"/>
      <c r="L17" s="16"/>
      <c r="M17" s="14"/>
      <c r="N17" s="1048">
        <v>45988</v>
      </c>
      <c r="O17" s="1046" t="s">
        <v>267</v>
      </c>
      <c r="P17" s="1043"/>
      <c r="Q17" s="1043"/>
      <c r="R17" s="1043"/>
      <c r="S17" s="1043"/>
      <c r="T17" s="1050"/>
      <c r="U17" s="1045" t="s">
        <v>60</v>
      </c>
      <c r="V17" s="1043">
        <v>14</v>
      </c>
      <c r="W17" s="14"/>
      <c r="X17" t="s">
        <v>169</v>
      </c>
      <c r="Y17"/>
      <c r="Z17" s="14"/>
      <c r="AA17" s="14"/>
      <c r="AB17" s="14"/>
    </row>
    <row r="18" spans="1:28">
      <c r="A18" s="14">
        <v>16</v>
      </c>
      <c r="B18" s="17">
        <f t="shared" si="1"/>
        <v>45753</v>
      </c>
      <c r="C18" s="17">
        <f t="shared" si="0"/>
        <v>45759</v>
      </c>
      <c r="F18" s="14"/>
      <c r="G18" s="14"/>
      <c r="H18" s="14"/>
      <c r="I18" s="600" t="s">
        <v>233</v>
      </c>
      <c r="J18" s="14"/>
      <c r="K18" s="16"/>
      <c r="L18" s="16"/>
      <c r="M18" s="14"/>
      <c r="N18" s="1048">
        <v>45989</v>
      </c>
      <c r="O18" s="1046" t="s">
        <v>268</v>
      </c>
      <c r="P18" s="1043"/>
      <c r="Q18" s="1043"/>
      <c r="R18" s="1043"/>
      <c r="S18" s="1043"/>
      <c r="T18" s="1050"/>
      <c r="U18" s="1045" t="s">
        <v>60</v>
      </c>
      <c r="V18" s="1043">
        <v>15</v>
      </c>
      <c r="W18" s="14"/>
      <c r="X18" t="s">
        <v>170</v>
      </c>
      <c r="Y18"/>
      <c r="Z18" s="14"/>
      <c r="AA18" s="14"/>
      <c r="AB18" s="14"/>
    </row>
    <row r="19" spans="1:28">
      <c r="A19" s="14">
        <v>17</v>
      </c>
      <c r="B19" s="17">
        <f t="shared" si="1"/>
        <v>45760</v>
      </c>
      <c r="C19" s="17">
        <f t="shared" si="0"/>
        <v>45766</v>
      </c>
      <c r="F19" s="14"/>
      <c r="G19" s="14"/>
      <c r="H19" s="14"/>
      <c r="I19" s="600" t="s">
        <v>234</v>
      </c>
      <c r="J19" s="14"/>
      <c r="K19" s="16"/>
      <c r="L19" s="16"/>
      <c r="M19" s="14"/>
      <c r="N19" s="1048">
        <v>46016</v>
      </c>
      <c r="O19" s="1042" t="s">
        <v>269</v>
      </c>
      <c r="P19" s="1043"/>
      <c r="Q19" s="1044" t="s">
        <v>60</v>
      </c>
      <c r="R19" s="1044" t="s">
        <v>60</v>
      </c>
      <c r="S19" s="1045" t="s">
        <v>60</v>
      </c>
      <c r="T19" s="1045" t="s">
        <v>60</v>
      </c>
      <c r="U19" s="1045" t="s">
        <v>60</v>
      </c>
      <c r="V19" s="1049">
        <v>16</v>
      </c>
      <c r="W19" s="14"/>
      <c r="X19" t="s">
        <v>171</v>
      </c>
      <c r="Y19"/>
      <c r="Z19" s="14"/>
      <c r="AA19" s="14"/>
      <c r="AB19" s="14"/>
    </row>
    <row r="20" spans="1:28">
      <c r="A20" s="14">
        <v>18</v>
      </c>
      <c r="B20" s="17">
        <f t="shared" si="1"/>
        <v>45767</v>
      </c>
      <c r="C20" s="17">
        <f t="shared" si="0"/>
        <v>45773</v>
      </c>
      <c r="F20" s="14"/>
      <c r="G20" s="14"/>
      <c r="H20" s="14"/>
      <c r="J20" s="14"/>
      <c r="K20" s="16"/>
      <c r="L20" s="16"/>
      <c r="M20" s="14"/>
      <c r="N20" s="1048">
        <v>46017</v>
      </c>
      <c r="O20" s="1042" t="s">
        <v>202</v>
      </c>
      <c r="P20" s="1043"/>
      <c r="Q20" s="1044" t="s">
        <v>60</v>
      </c>
      <c r="R20" s="1044" t="s">
        <v>60</v>
      </c>
      <c r="S20" s="1045" t="s">
        <v>60</v>
      </c>
      <c r="T20" s="1045" t="s">
        <v>60</v>
      </c>
      <c r="U20" s="1045" t="s">
        <v>60</v>
      </c>
      <c r="V20" s="1043">
        <v>17</v>
      </c>
      <c r="W20" s="14"/>
      <c r="X20" t="s">
        <v>172</v>
      </c>
      <c r="Y20"/>
      <c r="Z20" s="14"/>
      <c r="AA20" s="14"/>
      <c r="AB20" s="14"/>
    </row>
    <row r="21" spans="1:28">
      <c r="A21" s="14">
        <v>19</v>
      </c>
      <c r="B21" s="17">
        <f t="shared" si="1"/>
        <v>45774</v>
      </c>
      <c r="C21" s="17">
        <f t="shared" si="0"/>
        <v>45780</v>
      </c>
      <c r="F21" s="14"/>
      <c r="G21" s="14"/>
      <c r="H21" s="14"/>
      <c r="I21" s="21"/>
      <c r="J21" s="21"/>
      <c r="K21" s="20"/>
      <c r="L21" s="20"/>
      <c r="M21" s="21"/>
      <c r="N21" s="1052"/>
      <c r="O21" s="1052"/>
      <c r="P21" s="1052"/>
      <c r="Q21" s="1043"/>
      <c r="R21" s="1043"/>
      <c r="S21" s="1043"/>
      <c r="T21" s="1043"/>
      <c r="U21" s="1043"/>
      <c r="V21" s="1053"/>
      <c r="W21" s="14"/>
      <c r="X21" t="s">
        <v>173</v>
      </c>
      <c r="Y21"/>
      <c r="Z21" s="14"/>
      <c r="AA21" s="14"/>
      <c r="AB21" s="14"/>
    </row>
    <row r="22" spans="1:28">
      <c r="A22" s="14">
        <v>20</v>
      </c>
      <c r="B22" s="17">
        <f t="shared" si="1"/>
        <v>45781</v>
      </c>
      <c r="C22" s="17">
        <f t="shared" si="0"/>
        <v>45787</v>
      </c>
      <c r="F22" s="14"/>
      <c r="G22" s="14"/>
      <c r="H22" s="14"/>
      <c r="I22" s="21"/>
      <c r="J22" s="21"/>
      <c r="K22" s="20"/>
      <c r="L22" s="20"/>
      <c r="M22" s="21"/>
      <c r="N22" s="1052"/>
      <c r="O22" s="1054" t="s">
        <v>270</v>
      </c>
      <c r="P22" s="1052"/>
      <c r="Q22" s="1055">
        <v>10</v>
      </c>
      <c r="R22" s="1055">
        <v>10</v>
      </c>
      <c r="S22" s="1055">
        <v>10</v>
      </c>
      <c r="T22" s="1055">
        <v>10</v>
      </c>
      <c r="U22" s="1055">
        <v>9</v>
      </c>
      <c r="V22" s="1053"/>
      <c r="W22" s="14"/>
      <c r="X22" t="s">
        <v>174</v>
      </c>
      <c r="Y22"/>
      <c r="Z22" s="14"/>
      <c r="AA22" s="14"/>
      <c r="AB22" s="14"/>
    </row>
    <row r="23" spans="1:28">
      <c r="A23" s="14">
        <v>21</v>
      </c>
      <c r="B23" s="17">
        <f t="shared" si="1"/>
        <v>45788</v>
      </c>
      <c r="C23" s="17">
        <f t="shared" si="0"/>
        <v>45794</v>
      </c>
      <c r="F23" s="14"/>
      <c r="G23" s="14"/>
      <c r="H23" s="14"/>
      <c r="I23" s="21"/>
      <c r="J23" s="21"/>
      <c r="K23" s="20"/>
      <c r="L23" s="20"/>
      <c r="M23" s="21"/>
      <c r="N23" s="21"/>
      <c r="O23" s="21"/>
      <c r="P23" s="21"/>
      <c r="Q23" s="14"/>
      <c r="R23" s="14"/>
      <c r="S23" s="14"/>
      <c r="T23" s="14"/>
      <c r="U23" s="14"/>
      <c r="V23" s="14"/>
      <c r="W23" s="14"/>
      <c r="X23" t="s">
        <v>175</v>
      </c>
      <c r="Y23" s="14"/>
      <c r="Z23" s="14"/>
      <c r="AA23" s="14"/>
      <c r="AB23" s="14"/>
    </row>
    <row r="24" spans="1:28">
      <c r="A24" s="14">
        <v>22</v>
      </c>
      <c r="B24" s="17">
        <f t="shared" si="1"/>
        <v>45795</v>
      </c>
      <c r="C24" s="17">
        <f t="shared" si="0"/>
        <v>45801</v>
      </c>
      <c r="F24" s="14"/>
      <c r="G24" s="14"/>
      <c r="H24" s="14"/>
      <c r="I24" s="21"/>
      <c r="J24" s="21"/>
      <c r="K24" s="20"/>
      <c r="L24" s="20"/>
      <c r="M24" s="21"/>
      <c r="N24" s="21"/>
      <c r="O24" s="21"/>
      <c r="P24" s="21"/>
      <c r="Q24" s="14"/>
      <c r="R24" s="14"/>
      <c r="S24" s="14"/>
      <c r="T24" s="14"/>
      <c r="U24" s="14"/>
      <c r="V24" s="14"/>
      <c r="W24" s="14"/>
      <c r="X24" t="s">
        <v>176</v>
      </c>
      <c r="Y24" s="14"/>
      <c r="Z24" s="14"/>
      <c r="AA24" s="14"/>
      <c r="AB24" s="14"/>
    </row>
    <row r="25" spans="1:28">
      <c r="A25" s="14">
        <v>23</v>
      </c>
      <c r="B25" s="17">
        <f t="shared" si="1"/>
        <v>45802</v>
      </c>
      <c r="C25" s="17">
        <f t="shared" si="0"/>
        <v>45808</v>
      </c>
      <c r="F25" s="14"/>
      <c r="G25" s="14"/>
      <c r="H25" s="14"/>
      <c r="I25" s="21"/>
      <c r="J25" s="21"/>
      <c r="K25" s="20"/>
      <c r="L25" s="20"/>
      <c r="M25" s="21"/>
      <c r="N25" s="21"/>
      <c r="O25" s="21"/>
      <c r="P25" s="21"/>
      <c r="Q25" s="14"/>
      <c r="R25" s="14"/>
      <c r="S25" s="14"/>
      <c r="T25" s="14"/>
      <c r="U25" s="14"/>
      <c r="V25" s="14"/>
      <c r="W25" s="14"/>
      <c r="X25" s="501" t="s">
        <v>184</v>
      </c>
      <c r="Y25" s="14"/>
      <c r="Z25" s="14"/>
      <c r="AA25" s="14"/>
      <c r="AB25" s="14"/>
    </row>
    <row r="26" spans="1:28">
      <c r="A26" s="14">
        <v>24</v>
      </c>
      <c r="B26" s="17">
        <f t="shared" si="1"/>
        <v>45809</v>
      </c>
      <c r="C26" s="17">
        <f t="shared" si="0"/>
        <v>45815</v>
      </c>
      <c r="G26" s="14"/>
      <c r="H26" s="14"/>
      <c r="I26" s="21"/>
      <c r="J26" s="21"/>
      <c r="K26" s="20"/>
      <c r="L26" s="20"/>
      <c r="M26" s="21"/>
      <c r="N26" s="21"/>
      <c r="O26" s="21"/>
      <c r="P26" s="21"/>
      <c r="Q26" s="14"/>
      <c r="R26" s="14"/>
      <c r="S26" s="14"/>
      <c r="T26" s="14"/>
      <c r="U26" s="14"/>
      <c r="V26" s="14"/>
      <c r="W26" s="14"/>
    </row>
    <row r="27" spans="1:28">
      <c r="A27" s="14">
        <v>25</v>
      </c>
      <c r="B27" s="17">
        <f t="shared" si="1"/>
        <v>45816</v>
      </c>
      <c r="C27" s="17">
        <f t="shared" si="0"/>
        <v>45822</v>
      </c>
      <c r="G27" s="14"/>
      <c r="H27" s="14"/>
      <c r="I27" s="14"/>
      <c r="J27" s="14"/>
      <c r="K27" s="16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8">
      <c r="A28" s="14">
        <v>26</v>
      </c>
      <c r="B28" s="17">
        <f t="shared" si="1"/>
        <v>45823</v>
      </c>
      <c r="C28" s="17">
        <f t="shared" si="0"/>
        <v>45829</v>
      </c>
      <c r="G28" s="14"/>
      <c r="H28" s="14"/>
      <c r="I28" s="14"/>
      <c r="J28" s="14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8">
      <c r="A29" s="14">
        <v>27</v>
      </c>
      <c r="B29" s="17">
        <f t="shared" si="1"/>
        <v>45830</v>
      </c>
      <c r="C29" s="17">
        <f t="shared" si="0"/>
        <v>45836</v>
      </c>
      <c r="G29" s="14"/>
      <c r="H29" s="14"/>
      <c r="I29" s="14"/>
      <c r="J29" s="14"/>
      <c r="K29" s="16"/>
      <c r="L29" s="1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8">
      <c r="A30" s="14">
        <v>28</v>
      </c>
      <c r="B30" s="17">
        <f t="shared" si="1"/>
        <v>45837</v>
      </c>
      <c r="C30" s="17">
        <f t="shared" si="0"/>
        <v>45843</v>
      </c>
      <c r="G30" s="14"/>
      <c r="H30" s="14"/>
      <c r="I30" s="14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8">
      <c r="A31" s="14">
        <v>29</v>
      </c>
      <c r="B31" s="17">
        <f t="shared" si="1"/>
        <v>45844</v>
      </c>
      <c r="C31" s="17">
        <f t="shared" si="0"/>
        <v>45850</v>
      </c>
      <c r="G31" s="14"/>
      <c r="H31" s="14"/>
      <c r="I31" s="14"/>
      <c r="J31" s="14"/>
      <c r="K31" s="16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8">
      <c r="A32" s="14">
        <v>30</v>
      </c>
      <c r="B32" s="17">
        <f t="shared" si="1"/>
        <v>45851</v>
      </c>
      <c r="C32" s="17">
        <f t="shared" si="0"/>
        <v>45857</v>
      </c>
      <c r="G32" s="14"/>
      <c r="H32" s="14"/>
      <c r="I32" s="14"/>
      <c r="J32" s="14"/>
      <c r="K32" s="16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17">
      <c r="A33" s="14">
        <v>31</v>
      </c>
      <c r="B33" s="17">
        <f t="shared" si="1"/>
        <v>45858</v>
      </c>
      <c r="C33" s="17">
        <f t="shared" si="0"/>
        <v>45864</v>
      </c>
      <c r="H33" s="14"/>
      <c r="I33" s="14"/>
      <c r="J33" s="14"/>
      <c r="K33" s="16"/>
      <c r="L33" s="16"/>
      <c r="M33" s="14"/>
      <c r="N33" s="14"/>
      <c r="O33" s="14"/>
      <c r="P33" s="14"/>
      <c r="Q33" s="14"/>
    </row>
    <row r="34" spans="1:17">
      <c r="A34" s="14">
        <v>32</v>
      </c>
      <c r="B34" s="17">
        <f t="shared" si="1"/>
        <v>45865</v>
      </c>
      <c r="C34" s="17">
        <f t="shared" si="0"/>
        <v>45871</v>
      </c>
      <c r="H34" s="14"/>
      <c r="I34" s="14"/>
      <c r="J34" s="14"/>
      <c r="K34" s="16"/>
      <c r="L34" s="16"/>
      <c r="M34" s="14"/>
      <c r="N34" s="14"/>
      <c r="O34" s="14"/>
      <c r="P34" s="14"/>
      <c r="Q34" s="14"/>
    </row>
    <row r="35" spans="1:17">
      <c r="A35" s="14">
        <v>33</v>
      </c>
      <c r="B35" s="17">
        <f t="shared" si="1"/>
        <v>45872</v>
      </c>
      <c r="C35" s="17">
        <f t="shared" si="0"/>
        <v>45878</v>
      </c>
      <c r="H35" s="14"/>
      <c r="I35" s="14"/>
      <c r="J35" s="14"/>
      <c r="K35" s="16"/>
      <c r="L35" s="16"/>
      <c r="M35" s="14"/>
      <c r="N35" s="14"/>
      <c r="O35" s="14"/>
      <c r="P35" s="14"/>
      <c r="Q35" s="14"/>
    </row>
    <row r="36" spans="1:17">
      <c r="A36" s="14">
        <v>34</v>
      </c>
      <c r="B36" s="17">
        <f t="shared" si="1"/>
        <v>45879</v>
      </c>
      <c r="C36" s="17">
        <f t="shared" si="0"/>
        <v>45885</v>
      </c>
      <c r="H36" s="14"/>
      <c r="I36" s="14"/>
      <c r="J36" s="14"/>
      <c r="K36" s="16"/>
      <c r="L36" s="16"/>
      <c r="M36" s="14"/>
      <c r="N36" s="14"/>
      <c r="O36" s="14"/>
      <c r="P36" s="14"/>
      <c r="Q36" s="14"/>
    </row>
    <row r="37" spans="1:17">
      <c r="A37" s="14">
        <v>35</v>
      </c>
      <c r="B37" s="17">
        <f t="shared" si="1"/>
        <v>45886</v>
      </c>
      <c r="C37" s="17">
        <f t="shared" si="0"/>
        <v>45892</v>
      </c>
      <c r="H37" s="14"/>
      <c r="I37" s="14"/>
      <c r="J37" s="14"/>
      <c r="K37" s="16"/>
      <c r="L37" s="16"/>
      <c r="M37" s="14"/>
      <c r="N37" s="14"/>
      <c r="O37" s="14"/>
      <c r="P37" s="14"/>
      <c r="Q37" s="14"/>
    </row>
    <row r="38" spans="1:17">
      <c r="A38" s="14">
        <v>36</v>
      </c>
      <c r="B38" s="17">
        <f t="shared" si="1"/>
        <v>45893</v>
      </c>
      <c r="C38" s="17">
        <f t="shared" si="0"/>
        <v>45899</v>
      </c>
      <c r="H38" s="14"/>
      <c r="I38" s="14"/>
      <c r="J38" s="14"/>
      <c r="K38" s="16"/>
      <c r="L38" s="16"/>
      <c r="M38" s="14"/>
      <c r="N38" s="14"/>
      <c r="O38" s="14"/>
      <c r="P38" s="14"/>
      <c r="Q38" s="14"/>
    </row>
    <row r="39" spans="1:17">
      <c r="A39" s="14">
        <v>37</v>
      </c>
      <c r="B39" s="17">
        <f t="shared" si="1"/>
        <v>45900</v>
      </c>
      <c r="C39" s="17">
        <f t="shared" si="0"/>
        <v>45906</v>
      </c>
      <c r="H39" s="14"/>
      <c r="I39" s="14"/>
      <c r="J39" s="14"/>
      <c r="K39" s="16"/>
      <c r="L39" s="16"/>
      <c r="M39" s="14"/>
      <c r="N39" s="14"/>
      <c r="O39" s="14"/>
      <c r="P39" s="14"/>
      <c r="Q39" s="14"/>
    </row>
    <row r="40" spans="1:17">
      <c r="A40" s="14">
        <v>38</v>
      </c>
      <c r="B40" s="17">
        <f t="shared" si="1"/>
        <v>45907</v>
      </c>
      <c r="C40" s="17">
        <f t="shared" si="0"/>
        <v>45913</v>
      </c>
    </row>
    <row r="41" spans="1:17">
      <c r="A41" s="14">
        <v>39</v>
      </c>
      <c r="B41" s="17">
        <f t="shared" si="1"/>
        <v>45914</v>
      </c>
      <c r="C41" s="17">
        <f t="shared" si="0"/>
        <v>45920</v>
      </c>
    </row>
    <row r="42" spans="1:17">
      <c r="A42" s="14">
        <v>40</v>
      </c>
      <c r="B42" s="17">
        <f t="shared" si="1"/>
        <v>45921</v>
      </c>
      <c r="C42" s="17">
        <f t="shared" si="0"/>
        <v>45927</v>
      </c>
    </row>
    <row r="43" spans="1:17">
      <c r="A43" s="14">
        <v>41</v>
      </c>
      <c r="B43" s="17">
        <f t="shared" si="1"/>
        <v>45928</v>
      </c>
      <c r="C43" s="17">
        <f t="shared" si="0"/>
        <v>45934</v>
      </c>
    </row>
    <row r="44" spans="1:17">
      <c r="A44" s="14">
        <v>42</v>
      </c>
      <c r="B44" s="17">
        <f t="shared" si="1"/>
        <v>45935</v>
      </c>
      <c r="C44" s="17">
        <f t="shared" si="0"/>
        <v>45941</v>
      </c>
    </row>
    <row r="45" spans="1:17">
      <c r="A45" s="14">
        <v>43</v>
      </c>
      <c r="B45" s="17">
        <f t="shared" si="1"/>
        <v>45942</v>
      </c>
      <c r="C45" s="17">
        <f t="shared" si="0"/>
        <v>45948</v>
      </c>
    </row>
    <row r="46" spans="1:17">
      <c r="A46" s="14">
        <v>44</v>
      </c>
      <c r="B46" s="17">
        <f t="shared" si="1"/>
        <v>45949</v>
      </c>
      <c r="C46" s="17">
        <f t="shared" si="0"/>
        <v>45955</v>
      </c>
    </row>
    <row r="47" spans="1:17">
      <c r="A47" s="14">
        <v>45</v>
      </c>
      <c r="B47" s="17">
        <f t="shared" si="1"/>
        <v>45956</v>
      </c>
      <c r="C47" s="17">
        <f t="shared" si="0"/>
        <v>45962</v>
      </c>
    </row>
    <row r="48" spans="1:17">
      <c r="A48" s="14">
        <v>46</v>
      </c>
      <c r="B48" s="17">
        <f t="shared" si="1"/>
        <v>45963</v>
      </c>
      <c r="C48" s="17">
        <f t="shared" si="0"/>
        <v>45969</v>
      </c>
    </row>
    <row r="49" spans="1:3">
      <c r="A49" s="14">
        <v>47</v>
      </c>
      <c r="B49" s="17">
        <f t="shared" si="1"/>
        <v>45970</v>
      </c>
      <c r="C49" s="17">
        <f t="shared" si="0"/>
        <v>45976</v>
      </c>
    </row>
    <row r="50" spans="1:3">
      <c r="A50" s="14">
        <v>48</v>
      </c>
      <c r="B50" s="17">
        <f t="shared" si="1"/>
        <v>45977</v>
      </c>
      <c r="C50" s="17">
        <f t="shared" si="0"/>
        <v>45983</v>
      </c>
    </row>
    <row r="51" spans="1:3">
      <c r="A51" s="14">
        <v>49</v>
      </c>
      <c r="B51" s="17">
        <f t="shared" si="1"/>
        <v>45984</v>
      </c>
      <c r="C51" s="17">
        <f t="shared" si="0"/>
        <v>45990</v>
      </c>
    </row>
    <row r="52" spans="1:3">
      <c r="A52" s="14">
        <v>50</v>
      </c>
      <c r="B52" s="17">
        <f t="shared" si="1"/>
        <v>45991</v>
      </c>
      <c r="C52" s="17">
        <f t="shared" si="0"/>
        <v>45997</v>
      </c>
    </row>
    <row r="53" spans="1:3">
      <c r="A53" s="14">
        <v>51</v>
      </c>
      <c r="B53" s="17">
        <f t="shared" si="1"/>
        <v>45998</v>
      </c>
      <c r="C53" s="17">
        <f t="shared" si="0"/>
        <v>46004</v>
      </c>
    </row>
    <row r="54" spans="1:3">
      <c r="A54" s="14">
        <v>52</v>
      </c>
      <c r="B54" s="17">
        <f t="shared" si="1"/>
        <v>46005</v>
      </c>
      <c r="C54" s="17">
        <f t="shared" si="0"/>
        <v>46011</v>
      </c>
    </row>
    <row r="55" spans="1:3">
      <c r="A55" s="14">
        <v>53</v>
      </c>
      <c r="B55" s="17">
        <f t="shared" si="1"/>
        <v>46012</v>
      </c>
      <c r="C55" s="17">
        <f t="shared" si="0"/>
        <v>46018</v>
      </c>
    </row>
    <row r="56" spans="1:3">
      <c r="B56" s="17"/>
      <c r="C56" s="17"/>
    </row>
  </sheetData>
  <sheetProtection algorithmName="SHA-512" hashValue="tqFwNMM13wi0gvhSeeIa3SfT7eSimPsEWgcEJmr49IijJnYMYJflZjGT5BYM1WgTxwS/6YxfLg/OmFWXXAGmKQ==" saltValue="etpRa0OQUvtagFll5gZ5Hg==" spinCount="100000" sheet="1" selectLockedCells="1" selectUnlockedCells="1"/>
  <mergeCells count="1"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7BE6-840B-4298-9FDB-AAC46BBAE245}">
  <sheetPr>
    <tabColor theme="0" tint="-0.499984740745262"/>
    <pageSetUpPr fitToPage="1"/>
  </sheetPr>
  <dimension ref="A1:Y82"/>
  <sheetViews>
    <sheetView showZeros="0" topLeftCell="A8" workbookViewId="0">
      <selection activeCell="B8" sqref="B8"/>
    </sheetView>
  </sheetViews>
  <sheetFormatPr baseColWidth="10" defaultColWidth="12.5703125" defaultRowHeight="12.75"/>
  <cols>
    <col min="1" max="1" width="2.7109375" style="319" customWidth="1"/>
    <col min="2" max="2" width="15.28515625" style="485" customWidth="1"/>
    <col min="3" max="3" width="6.28515625" style="319" customWidth="1"/>
    <col min="4" max="4" width="13" style="319" customWidth="1"/>
    <col min="5" max="5" width="10.28515625" style="319" customWidth="1"/>
    <col min="6" max="6" width="16.7109375" style="319" customWidth="1"/>
    <col min="7" max="7" width="25.42578125" style="319" customWidth="1"/>
    <col min="8" max="8" width="21.140625" style="319" customWidth="1"/>
    <col min="9" max="9" width="1.140625" style="319" customWidth="1"/>
    <col min="10" max="10" width="16" style="319" customWidth="1"/>
    <col min="11" max="11" width="4.42578125" style="319" customWidth="1"/>
    <col min="12" max="12" width="18.5703125" style="319" customWidth="1"/>
    <col min="13" max="13" width="15.28515625" style="319" customWidth="1"/>
    <col min="14" max="14" width="13.7109375" style="319" customWidth="1"/>
    <col min="15" max="15" width="14.28515625" style="319" customWidth="1"/>
    <col min="16" max="16" width="4.140625" style="311" customWidth="1"/>
    <col min="17" max="17" width="15.28515625" style="319" customWidth="1"/>
    <col min="18" max="18" width="17.140625" style="319" customWidth="1"/>
    <col min="19" max="19" width="12.5703125" style="319"/>
    <col min="20" max="20" width="8.42578125" style="319" customWidth="1"/>
    <col min="21" max="259" width="12.5703125" style="319"/>
    <col min="260" max="260" width="15.28515625" style="319" customWidth="1"/>
    <col min="261" max="261" width="22.85546875" style="319" customWidth="1"/>
    <col min="262" max="262" width="16.7109375" style="319" customWidth="1"/>
    <col min="263" max="263" width="25.42578125" style="319" customWidth="1"/>
    <col min="264" max="264" width="20.42578125" style="319" customWidth="1"/>
    <col min="265" max="265" width="1.140625" style="319" customWidth="1"/>
    <col min="266" max="266" width="16" style="319" customWidth="1"/>
    <col min="267" max="267" width="4.42578125" style="319" customWidth="1"/>
    <col min="268" max="269" width="21.7109375" style="319" customWidth="1"/>
    <col min="270" max="270" width="13.7109375" style="319" customWidth="1"/>
    <col min="271" max="271" width="14.28515625" style="319" customWidth="1"/>
    <col min="272" max="272" width="10.42578125" style="319" customWidth="1"/>
    <col min="273" max="273" width="5.7109375" style="319" customWidth="1"/>
    <col min="274" max="274" width="17.140625" style="319" customWidth="1"/>
    <col min="275" max="275" width="12.5703125" style="319"/>
    <col min="276" max="276" width="8.42578125" style="319" customWidth="1"/>
    <col min="277" max="515" width="12.5703125" style="319"/>
    <col min="516" max="516" width="15.28515625" style="319" customWidth="1"/>
    <col min="517" max="517" width="22.85546875" style="319" customWidth="1"/>
    <col min="518" max="518" width="16.7109375" style="319" customWidth="1"/>
    <col min="519" max="519" width="25.42578125" style="319" customWidth="1"/>
    <col min="520" max="520" width="20.42578125" style="319" customWidth="1"/>
    <col min="521" max="521" width="1.140625" style="319" customWidth="1"/>
    <col min="522" max="522" width="16" style="319" customWidth="1"/>
    <col min="523" max="523" width="4.42578125" style="319" customWidth="1"/>
    <col min="524" max="525" width="21.7109375" style="319" customWidth="1"/>
    <col min="526" max="526" width="13.7109375" style="319" customWidth="1"/>
    <col min="527" max="527" width="14.28515625" style="319" customWidth="1"/>
    <col min="528" max="528" width="10.42578125" style="319" customWidth="1"/>
    <col min="529" max="529" width="5.7109375" style="319" customWidth="1"/>
    <col min="530" max="530" width="17.140625" style="319" customWidth="1"/>
    <col min="531" max="531" width="12.5703125" style="319"/>
    <col min="532" max="532" width="8.42578125" style="319" customWidth="1"/>
    <col min="533" max="771" width="12.5703125" style="319"/>
    <col min="772" max="772" width="15.28515625" style="319" customWidth="1"/>
    <col min="773" max="773" width="22.85546875" style="319" customWidth="1"/>
    <col min="774" max="774" width="16.7109375" style="319" customWidth="1"/>
    <col min="775" max="775" width="25.42578125" style="319" customWidth="1"/>
    <col min="776" max="776" width="20.42578125" style="319" customWidth="1"/>
    <col min="777" max="777" width="1.140625" style="319" customWidth="1"/>
    <col min="778" max="778" width="16" style="319" customWidth="1"/>
    <col min="779" max="779" width="4.42578125" style="319" customWidth="1"/>
    <col min="780" max="781" width="21.7109375" style="319" customWidth="1"/>
    <col min="782" max="782" width="13.7109375" style="319" customWidth="1"/>
    <col min="783" max="783" width="14.28515625" style="319" customWidth="1"/>
    <col min="784" max="784" width="10.42578125" style="319" customWidth="1"/>
    <col min="785" max="785" width="5.7109375" style="319" customWidth="1"/>
    <col min="786" max="786" width="17.140625" style="319" customWidth="1"/>
    <col min="787" max="787" width="12.5703125" style="319"/>
    <col min="788" max="788" width="8.42578125" style="319" customWidth="1"/>
    <col min="789" max="1027" width="12.5703125" style="319"/>
    <col min="1028" max="1028" width="15.28515625" style="319" customWidth="1"/>
    <col min="1029" max="1029" width="22.85546875" style="319" customWidth="1"/>
    <col min="1030" max="1030" width="16.7109375" style="319" customWidth="1"/>
    <col min="1031" max="1031" width="25.42578125" style="319" customWidth="1"/>
    <col min="1032" max="1032" width="20.42578125" style="319" customWidth="1"/>
    <col min="1033" max="1033" width="1.140625" style="319" customWidth="1"/>
    <col min="1034" max="1034" width="16" style="319" customWidth="1"/>
    <col min="1035" max="1035" width="4.42578125" style="319" customWidth="1"/>
    <col min="1036" max="1037" width="21.7109375" style="319" customWidth="1"/>
    <col min="1038" max="1038" width="13.7109375" style="319" customWidth="1"/>
    <col min="1039" max="1039" width="14.28515625" style="319" customWidth="1"/>
    <col min="1040" max="1040" width="10.42578125" style="319" customWidth="1"/>
    <col min="1041" max="1041" width="5.7109375" style="319" customWidth="1"/>
    <col min="1042" max="1042" width="17.140625" style="319" customWidth="1"/>
    <col min="1043" max="1043" width="12.5703125" style="319"/>
    <col min="1044" max="1044" width="8.42578125" style="319" customWidth="1"/>
    <col min="1045" max="1283" width="12.5703125" style="319"/>
    <col min="1284" max="1284" width="15.28515625" style="319" customWidth="1"/>
    <col min="1285" max="1285" width="22.85546875" style="319" customWidth="1"/>
    <col min="1286" max="1286" width="16.7109375" style="319" customWidth="1"/>
    <col min="1287" max="1287" width="25.42578125" style="319" customWidth="1"/>
    <col min="1288" max="1288" width="20.42578125" style="319" customWidth="1"/>
    <col min="1289" max="1289" width="1.140625" style="319" customWidth="1"/>
    <col min="1290" max="1290" width="16" style="319" customWidth="1"/>
    <col min="1291" max="1291" width="4.42578125" style="319" customWidth="1"/>
    <col min="1292" max="1293" width="21.7109375" style="319" customWidth="1"/>
    <col min="1294" max="1294" width="13.7109375" style="319" customWidth="1"/>
    <col min="1295" max="1295" width="14.28515625" style="319" customWidth="1"/>
    <col min="1296" max="1296" width="10.42578125" style="319" customWidth="1"/>
    <col min="1297" max="1297" width="5.7109375" style="319" customWidth="1"/>
    <col min="1298" max="1298" width="17.140625" style="319" customWidth="1"/>
    <col min="1299" max="1299" width="12.5703125" style="319"/>
    <col min="1300" max="1300" width="8.42578125" style="319" customWidth="1"/>
    <col min="1301" max="1539" width="12.5703125" style="319"/>
    <col min="1540" max="1540" width="15.28515625" style="319" customWidth="1"/>
    <col min="1541" max="1541" width="22.85546875" style="319" customWidth="1"/>
    <col min="1542" max="1542" width="16.7109375" style="319" customWidth="1"/>
    <col min="1543" max="1543" width="25.42578125" style="319" customWidth="1"/>
    <col min="1544" max="1544" width="20.42578125" style="319" customWidth="1"/>
    <col min="1545" max="1545" width="1.140625" style="319" customWidth="1"/>
    <col min="1546" max="1546" width="16" style="319" customWidth="1"/>
    <col min="1547" max="1547" width="4.42578125" style="319" customWidth="1"/>
    <col min="1548" max="1549" width="21.7109375" style="319" customWidth="1"/>
    <col min="1550" max="1550" width="13.7109375" style="319" customWidth="1"/>
    <col min="1551" max="1551" width="14.28515625" style="319" customWidth="1"/>
    <col min="1552" max="1552" width="10.42578125" style="319" customWidth="1"/>
    <col min="1553" max="1553" width="5.7109375" style="319" customWidth="1"/>
    <col min="1554" max="1554" width="17.140625" style="319" customWidth="1"/>
    <col min="1555" max="1555" width="12.5703125" style="319"/>
    <col min="1556" max="1556" width="8.42578125" style="319" customWidth="1"/>
    <col min="1557" max="1795" width="12.5703125" style="319"/>
    <col min="1796" max="1796" width="15.28515625" style="319" customWidth="1"/>
    <col min="1797" max="1797" width="22.85546875" style="319" customWidth="1"/>
    <col min="1798" max="1798" width="16.7109375" style="319" customWidth="1"/>
    <col min="1799" max="1799" width="25.42578125" style="319" customWidth="1"/>
    <col min="1800" max="1800" width="20.42578125" style="319" customWidth="1"/>
    <col min="1801" max="1801" width="1.140625" style="319" customWidth="1"/>
    <col min="1802" max="1802" width="16" style="319" customWidth="1"/>
    <col min="1803" max="1803" width="4.42578125" style="319" customWidth="1"/>
    <col min="1804" max="1805" width="21.7109375" style="319" customWidth="1"/>
    <col min="1806" max="1806" width="13.7109375" style="319" customWidth="1"/>
    <col min="1807" max="1807" width="14.28515625" style="319" customWidth="1"/>
    <col min="1808" max="1808" width="10.42578125" style="319" customWidth="1"/>
    <col min="1809" max="1809" width="5.7109375" style="319" customWidth="1"/>
    <col min="1810" max="1810" width="17.140625" style="319" customWidth="1"/>
    <col min="1811" max="1811" width="12.5703125" style="319"/>
    <col min="1812" max="1812" width="8.42578125" style="319" customWidth="1"/>
    <col min="1813" max="2051" width="12.5703125" style="319"/>
    <col min="2052" max="2052" width="15.28515625" style="319" customWidth="1"/>
    <col min="2053" max="2053" width="22.85546875" style="319" customWidth="1"/>
    <col min="2054" max="2054" width="16.7109375" style="319" customWidth="1"/>
    <col min="2055" max="2055" width="25.42578125" style="319" customWidth="1"/>
    <col min="2056" max="2056" width="20.42578125" style="319" customWidth="1"/>
    <col min="2057" max="2057" width="1.140625" style="319" customWidth="1"/>
    <col min="2058" max="2058" width="16" style="319" customWidth="1"/>
    <col min="2059" max="2059" width="4.42578125" style="319" customWidth="1"/>
    <col min="2060" max="2061" width="21.7109375" style="319" customWidth="1"/>
    <col min="2062" max="2062" width="13.7109375" style="319" customWidth="1"/>
    <col min="2063" max="2063" width="14.28515625" style="319" customWidth="1"/>
    <col min="2064" max="2064" width="10.42578125" style="319" customWidth="1"/>
    <col min="2065" max="2065" width="5.7109375" style="319" customWidth="1"/>
    <col min="2066" max="2066" width="17.140625" style="319" customWidth="1"/>
    <col min="2067" max="2067" width="12.5703125" style="319"/>
    <col min="2068" max="2068" width="8.42578125" style="319" customWidth="1"/>
    <col min="2069" max="2307" width="12.5703125" style="319"/>
    <col min="2308" max="2308" width="15.28515625" style="319" customWidth="1"/>
    <col min="2309" max="2309" width="22.85546875" style="319" customWidth="1"/>
    <col min="2310" max="2310" width="16.7109375" style="319" customWidth="1"/>
    <col min="2311" max="2311" width="25.42578125" style="319" customWidth="1"/>
    <col min="2312" max="2312" width="20.42578125" style="319" customWidth="1"/>
    <col min="2313" max="2313" width="1.140625" style="319" customWidth="1"/>
    <col min="2314" max="2314" width="16" style="319" customWidth="1"/>
    <col min="2315" max="2315" width="4.42578125" style="319" customWidth="1"/>
    <col min="2316" max="2317" width="21.7109375" style="319" customWidth="1"/>
    <col min="2318" max="2318" width="13.7109375" style="319" customWidth="1"/>
    <col min="2319" max="2319" width="14.28515625" style="319" customWidth="1"/>
    <col min="2320" max="2320" width="10.42578125" style="319" customWidth="1"/>
    <col min="2321" max="2321" width="5.7109375" style="319" customWidth="1"/>
    <col min="2322" max="2322" width="17.140625" style="319" customWidth="1"/>
    <col min="2323" max="2323" width="12.5703125" style="319"/>
    <col min="2324" max="2324" width="8.42578125" style="319" customWidth="1"/>
    <col min="2325" max="2563" width="12.5703125" style="319"/>
    <col min="2564" max="2564" width="15.28515625" style="319" customWidth="1"/>
    <col min="2565" max="2565" width="22.85546875" style="319" customWidth="1"/>
    <col min="2566" max="2566" width="16.7109375" style="319" customWidth="1"/>
    <col min="2567" max="2567" width="25.42578125" style="319" customWidth="1"/>
    <col min="2568" max="2568" width="20.42578125" style="319" customWidth="1"/>
    <col min="2569" max="2569" width="1.140625" style="319" customWidth="1"/>
    <col min="2570" max="2570" width="16" style="319" customWidth="1"/>
    <col min="2571" max="2571" width="4.42578125" style="319" customWidth="1"/>
    <col min="2572" max="2573" width="21.7109375" style="319" customWidth="1"/>
    <col min="2574" max="2574" width="13.7109375" style="319" customWidth="1"/>
    <col min="2575" max="2575" width="14.28515625" style="319" customWidth="1"/>
    <col min="2576" max="2576" width="10.42578125" style="319" customWidth="1"/>
    <col min="2577" max="2577" width="5.7109375" style="319" customWidth="1"/>
    <col min="2578" max="2578" width="17.140625" style="319" customWidth="1"/>
    <col min="2579" max="2579" width="12.5703125" style="319"/>
    <col min="2580" max="2580" width="8.42578125" style="319" customWidth="1"/>
    <col min="2581" max="2819" width="12.5703125" style="319"/>
    <col min="2820" max="2820" width="15.28515625" style="319" customWidth="1"/>
    <col min="2821" max="2821" width="22.85546875" style="319" customWidth="1"/>
    <col min="2822" max="2822" width="16.7109375" style="319" customWidth="1"/>
    <col min="2823" max="2823" width="25.42578125" style="319" customWidth="1"/>
    <col min="2824" max="2824" width="20.42578125" style="319" customWidth="1"/>
    <col min="2825" max="2825" width="1.140625" style="319" customWidth="1"/>
    <col min="2826" max="2826" width="16" style="319" customWidth="1"/>
    <col min="2827" max="2827" width="4.42578125" style="319" customWidth="1"/>
    <col min="2828" max="2829" width="21.7109375" style="319" customWidth="1"/>
    <col min="2830" max="2830" width="13.7109375" style="319" customWidth="1"/>
    <col min="2831" max="2831" width="14.28515625" style="319" customWidth="1"/>
    <col min="2832" max="2832" width="10.42578125" style="319" customWidth="1"/>
    <col min="2833" max="2833" width="5.7109375" style="319" customWidth="1"/>
    <col min="2834" max="2834" width="17.140625" style="319" customWidth="1"/>
    <col min="2835" max="2835" width="12.5703125" style="319"/>
    <col min="2836" max="2836" width="8.42578125" style="319" customWidth="1"/>
    <col min="2837" max="3075" width="12.5703125" style="319"/>
    <col min="3076" max="3076" width="15.28515625" style="319" customWidth="1"/>
    <col min="3077" max="3077" width="22.85546875" style="319" customWidth="1"/>
    <col min="3078" max="3078" width="16.7109375" style="319" customWidth="1"/>
    <col min="3079" max="3079" width="25.42578125" style="319" customWidth="1"/>
    <col min="3080" max="3080" width="20.42578125" style="319" customWidth="1"/>
    <col min="3081" max="3081" width="1.140625" style="319" customWidth="1"/>
    <col min="3082" max="3082" width="16" style="319" customWidth="1"/>
    <col min="3083" max="3083" width="4.42578125" style="319" customWidth="1"/>
    <col min="3084" max="3085" width="21.7109375" style="319" customWidth="1"/>
    <col min="3086" max="3086" width="13.7109375" style="319" customWidth="1"/>
    <col min="3087" max="3087" width="14.28515625" style="319" customWidth="1"/>
    <col min="3088" max="3088" width="10.42578125" style="319" customWidth="1"/>
    <col min="3089" max="3089" width="5.7109375" style="319" customWidth="1"/>
    <col min="3090" max="3090" width="17.140625" style="319" customWidth="1"/>
    <col min="3091" max="3091" width="12.5703125" style="319"/>
    <col min="3092" max="3092" width="8.42578125" style="319" customWidth="1"/>
    <col min="3093" max="3331" width="12.5703125" style="319"/>
    <col min="3332" max="3332" width="15.28515625" style="319" customWidth="1"/>
    <col min="3333" max="3333" width="22.85546875" style="319" customWidth="1"/>
    <col min="3334" max="3334" width="16.7109375" style="319" customWidth="1"/>
    <col min="3335" max="3335" width="25.42578125" style="319" customWidth="1"/>
    <col min="3336" max="3336" width="20.42578125" style="319" customWidth="1"/>
    <col min="3337" max="3337" width="1.140625" style="319" customWidth="1"/>
    <col min="3338" max="3338" width="16" style="319" customWidth="1"/>
    <col min="3339" max="3339" width="4.42578125" style="319" customWidth="1"/>
    <col min="3340" max="3341" width="21.7109375" style="319" customWidth="1"/>
    <col min="3342" max="3342" width="13.7109375" style="319" customWidth="1"/>
    <col min="3343" max="3343" width="14.28515625" style="319" customWidth="1"/>
    <col min="3344" max="3344" width="10.42578125" style="319" customWidth="1"/>
    <col min="3345" max="3345" width="5.7109375" style="319" customWidth="1"/>
    <col min="3346" max="3346" width="17.140625" style="319" customWidth="1"/>
    <col min="3347" max="3347" width="12.5703125" style="319"/>
    <col min="3348" max="3348" width="8.42578125" style="319" customWidth="1"/>
    <col min="3349" max="3587" width="12.5703125" style="319"/>
    <col min="3588" max="3588" width="15.28515625" style="319" customWidth="1"/>
    <col min="3589" max="3589" width="22.85546875" style="319" customWidth="1"/>
    <col min="3590" max="3590" width="16.7109375" style="319" customWidth="1"/>
    <col min="3591" max="3591" width="25.42578125" style="319" customWidth="1"/>
    <col min="3592" max="3592" width="20.42578125" style="319" customWidth="1"/>
    <col min="3593" max="3593" width="1.140625" style="319" customWidth="1"/>
    <col min="3594" max="3594" width="16" style="319" customWidth="1"/>
    <col min="3595" max="3595" width="4.42578125" style="319" customWidth="1"/>
    <col min="3596" max="3597" width="21.7109375" style="319" customWidth="1"/>
    <col min="3598" max="3598" width="13.7109375" style="319" customWidth="1"/>
    <col min="3599" max="3599" width="14.28515625" style="319" customWidth="1"/>
    <col min="3600" max="3600" width="10.42578125" style="319" customWidth="1"/>
    <col min="3601" max="3601" width="5.7109375" style="319" customWidth="1"/>
    <col min="3602" max="3602" width="17.140625" style="319" customWidth="1"/>
    <col min="3603" max="3603" width="12.5703125" style="319"/>
    <col min="3604" max="3604" width="8.42578125" style="319" customWidth="1"/>
    <col min="3605" max="3843" width="12.5703125" style="319"/>
    <col min="3844" max="3844" width="15.28515625" style="319" customWidth="1"/>
    <col min="3845" max="3845" width="22.85546875" style="319" customWidth="1"/>
    <col min="3846" max="3846" width="16.7109375" style="319" customWidth="1"/>
    <col min="3847" max="3847" width="25.42578125" style="319" customWidth="1"/>
    <col min="3848" max="3848" width="20.42578125" style="319" customWidth="1"/>
    <col min="3849" max="3849" width="1.140625" style="319" customWidth="1"/>
    <col min="3850" max="3850" width="16" style="319" customWidth="1"/>
    <col min="3851" max="3851" width="4.42578125" style="319" customWidth="1"/>
    <col min="3852" max="3853" width="21.7109375" style="319" customWidth="1"/>
    <col min="3854" max="3854" width="13.7109375" style="319" customWidth="1"/>
    <col min="3855" max="3855" width="14.28515625" style="319" customWidth="1"/>
    <col min="3856" max="3856" width="10.42578125" style="319" customWidth="1"/>
    <col min="3857" max="3857" width="5.7109375" style="319" customWidth="1"/>
    <col min="3858" max="3858" width="17.140625" style="319" customWidth="1"/>
    <col min="3859" max="3859" width="12.5703125" style="319"/>
    <col min="3860" max="3860" width="8.42578125" style="319" customWidth="1"/>
    <col min="3861" max="4099" width="12.5703125" style="319"/>
    <col min="4100" max="4100" width="15.28515625" style="319" customWidth="1"/>
    <col min="4101" max="4101" width="22.85546875" style="319" customWidth="1"/>
    <col min="4102" max="4102" width="16.7109375" style="319" customWidth="1"/>
    <col min="4103" max="4103" width="25.42578125" style="319" customWidth="1"/>
    <col min="4104" max="4104" width="20.42578125" style="319" customWidth="1"/>
    <col min="4105" max="4105" width="1.140625" style="319" customWidth="1"/>
    <col min="4106" max="4106" width="16" style="319" customWidth="1"/>
    <col min="4107" max="4107" width="4.42578125" style="319" customWidth="1"/>
    <col min="4108" max="4109" width="21.7109375" style="319" customWidth="1"/>
    <col min="4110" max="4110" width="13.7109375" style="319" customWidth="1"/>
    <col min="4111" max="4111" width="14.28515625" style="319" customWidth="1"/>
    <col min="4112" max="4112" width="10.42578125" style="319" customWidth="1"/>
    <col min="4113" max="4113" width="5.7109375" style="319" customWidth="1"/>
    <col min="4114" max="4114" width="17.140625" style="319" customWidth="1"/>
    <col min="4115" max="4115" width="12.5703125" style="319"/>
    <col min="4116" max="4116" width="8.42578125" style="319" customWidth="1"/>
    <col min="4117" max="4355" width="12.5703125" style="319"/>
    <col min="4356" max="4356" width="15.28515625" style="319" customWidth="1"/>
    <col min="4357" max="4357" width="22.85546875" style="319" customWidth="1"/>
    <col min="4358" max="4358" width="16.7109375" style="319" customWidth="1"/>
    <col min="4359" max="4359" width="25.42578125" style="319" customWidth="1"/>
    <col min="4360" max="4360" width="20.42578125" style="319" customWidth="1"/>
    <col min="4361" max="4361" width="1.140625" style="319" customWidth="1"/>
    <col min="4362" max="4362" width="16" style="319" customWidth="1"/>
    <col min="4363" max="4363" width="4.42578125" style="319" customWidth="1"/>
    <col min="4364" max="4365" width="21.7109375" style="319" customWidth="1"/>
    <col min="4366" max="4366" width="13.7109375" style="319" customWidth="1"/>
    <col min="4367" max="4367" width="14.28515625" style="319" customWidth="1"/>
    <col min="4368" max="4368" width="10.42578125" style="319" customWidth="1"/>
    <col min="4369" max="4369" width="5.7109375" style="319" customWidth="1"/>
    <col min="4370" max="4370" width="17.140625" style="319" customWidth="1"/>
    <col min="4371" max="4371" width="12.5703125" style="319"/>
    <col min="4372" max="4372" width="8.42578125" style="319" customWidth="1"/>
    <col min="4373" max="4611" width="12.5703125" style="319"/>
    <col min="4612" max="4612" width="15.28515625" style="319" customWidth="1"/>
    <col min="4613" max="4613" width="22.85546875" style="319" customWidth="1"/>
    <col min="4614" max="4614" width="16.7109375" style="319" customWidth="1"/>
    <col min="4615" max="4615" width="25.42578125" style="319" customWidth="1"/>
    <col min="4616" max="4616" width="20.42578125" style="319" customWidth="1"/>
    <col min="4617" max="4617" width="1.140625" style="319" customWidth="1"/>
    <col min="4618" max="4618" width="16" style="319" customWidth="1"/>
    <col min="4619" max="4619" width="4.42578125" style="319" customWidth="1"/>
    <col min="4620" max="4621" width="21.7109375" style="319" customWidth="1"/>
    <col min="4622" max="4622" width="13.7109375" style="319" customWidth="1"/>
    <col min="4623" max="4623" width="14.28515625" style="319" customWidth="1"/>
    <col min="4624" max="4624" width="10.42578125" style="319" customWidth="1"/>
    <col min="4625" max="4625" width="5.7109375" style="319" customWidth="1"/>
    <col min="4626" max="4626" width="17.140625" style="319" customWidth="1"/>
    <col min="4627" max="4627" width="12.5703125" style="319"/>
    <col min="4628" max="4628" width="8.42578125" style="319" customWidth="1"/>
    <col min="4629" max="4867" width="12.5703125" style="319"/>
    <col min="4868" max="4868" width="15.28515625" style="319" customWidth="1"/>
    <col min="4869" max="4869" width="22.85546875" style="319" customWidth="1"/>
    <col min="4870" max="4870" width="16.7109375" style="319" customWidth="1"/>
    <col min="4871" max="4871" width="25.42578125" style="319" customWidth="1"/>
    <col min="4872" max="4872" width="20.42578125" style="319" customWidth="1"/>
    <col min="4873" max="4873" width="1.140625" style="319" customWidth="1"/>
    <col min="4874" max="4874" width="16" style="319" customWidth="1"/>
    <col min="4875" max="4875" width="4.42578125" style="319" customWidth="1"/>
    <col min="4876" max="4877" width="21.7109375" style="319" customWidth="1"/>
    <col min="4878" max="4878" width="13.7109375" style="319" customWidth="1"/>
    <col min="4879" max="4879" width="14.28515625" style="319" customWidth="1"/>
    <col min="4880" max="4880" width="10.42578125" style="319" customWidth="1"/>
    <col min="4881" max="4881" width="5.7109375" style="319" customWidth="1"/>
    <col min="4882" max="4882" width="17.140625" style="319" customWidth="1"/>
    <col min="4883" max="4883" width="12.5703125" style="319"/>
    <col min="4884" max="4884" width="8.42578125" style="319" customWidth="1"/>
    <col min="4885" max="5123" width="12.5703125" style="319"/>
    <col min="5124" max="5124" width="15.28515625" style="319" customWidth="1"/>
    <col min="5125" max="5125" width="22.85546875" style="319" customWidth="1"/>
    <col min="5126" max="5126" width="16.7109375" style="319" customWidth="1"/>
    <col min="5127" max="5127" width="25.42578125" style="319" customWidth="1"/>
    <col min="5128" max="5128" width="20.42578125" style="319" customWidth="1"/>
    <col min="5129" max="5129" width="1.140625" style="319" customWidth="1"/>
    <col min="5130" max="5130" width="16" style="319" customWidth="1"/>
    <col min="5131" max="5131" width="4.42578125" style="319" customWidth="1"/>
    <col min="5132" max="5133" width="21.7109375" style="319" customWidth="1"/>
    <col min="5134" max="5134" width="13.7109375" style="319" customWidth="1"/>
    <col min="5135" max="5135" width="14.28515625" style="319" customWidth="1"/>
    <col min="5136" max="5136" width="10.42578125" style="319" customWidth="1"/>
    <col min="5137" max="5137" width="5.7109375" style="319" customWidth="1"/>
    <col min="5138" max="5138" width="17.140625" style="319" customWidth="1"/>
    <col min="5139" max="5139" width="12.5703125" style="319"/>
    <col min="5140" max="5140" width="8.42578125" style="319" customWidth="1"/>
    <col min="5141" max="5379" width="12.5703125" style="319"/>
    <col min="5380" max="5380" width="15.28515625" style="319" customWidth="1"/>
    <col min="5381" max="5381" width="22.85546875" style="319" customWidth="1"/>
    <col min="5382" max="5382" width="16.7109375" style="319" customWidth="1"/>
    <col min="5383" max="5383" width="25.42578125" style="319" customWidth="1"/>
    <col min="5384" max="5384" width="20.42578125" style="319" customWidth="1"/>
    <col min="5385" max="5385" width="1.140625" style="319" customWidth="1"/>
    <col min="5386" max="5386" width="16" style="319" customWidth="1"/>
    <col min="5387" max="5387" width="4.42578125" style="319" customWidth="1"/>
    <col min="5388" max="5389" width="21.7109375" style="319" customWidth="1"/>
    <col min="5390" max="5390" width="13.7109375" style="319" customWidth="1"/>
    <col min="5391" max="5391" width="14.28515625" style="319" customWidth="1"/>
    <col min="5392" max="5392" width="10.42578125" style="319" customWidth="1"/>
    <col min="5393" max="5393" width="5.7109375" style="319" customWidth="1"/>
    <col min="5394" max="5394" width="17.140625" style="319" customWidth="1"/>
    <col min="5395" max="5395" width="12.5703125" style="319"/>
    <col min="5396" max="5396" width="8.42578125" style="319" customWidth="1"/>
    <col min="5397" max="5635" width="12.5703125" style="319"/>
    <col min="5636" max="5636" width="15.28515625" style="319" customWidth="1"/>
    <col min="5637" max="5637" width="22.85546875" style="319" customWidth="1"/>
    <col min="5638" max="5638" width="16.7109375" style="319" customWidth="1"/>
    <col min="5639" max="5639" width="25.42578125" style="319" customWidth="1"/>
    <col min="5640" max="5640" width="20.42578125" style="319" customWidth="1"/>
    <col min="5641" max="5641" width="1.140625" style="319" customWidth="1"/>
    <col min="5642" max="5642" width="16" style="319" customWidth="1"/>
    <col min="5643" max="5643" width="4.42578125" style="319" customWidth="1"/>
    <col min="5644" max="5645" width="21.7109375" style="319" customWidth="1"/>
    <col min="5646" max="5646" width="13.7109375" style="319" customWidth="1"/>
    <col min="5647" max="5647" width="14.28515625" style="319" customWidth="1"/>
    <col min="5648" max="5648" width="10.42578125" style="319" customWidth="1"/>
    <col min="5649" max="5649" width="5.7109375" style="319" customWidth="1"/>
    <col min="5650" max="5650" width="17.140625" style="319" customWidth="1"/>
    <col min="5651" max="5651" width="12.5703125" style="319"/>
    <col min="5652" max="5652" width="8.42578125" style="319" customWidth="1"/>
    <col min="5653" max="5891" width="12.5703125" style="319"/>
    <col min="5892" max="5892" width="15.28515625" style="319" customWidth="1"/>
    <col min="5893" max="5893" width="22.85546875" style="319" customWidth="1"/>
    <col min="5894" max="5894" width="16.7109375" style="319" customWidth="1"/>
    <col min="5895" max="5895" width="25.42578125" style="319" customWidth="1"/>
    <col min="5896" max="5896" width="20.42578125" style="319" customWidth="1"/>
    <col min="5897" max="5897" width="1.140625" style="319" customWidth="1"/>
    <col min="5898" max="5898" width="16" style="319" customWidth="1"/>
    <col min="5899" max="5899" width="4.42578125" style="319" customWidth="1"/>
    <col min="5900" max="5901" width="21.7109375" style="319" customWidth="1"/>
    <col min="5902" max="5902" width="13.7109375" style="319" customWidth="1"/>
    <col min="5903" max="5903" width="14.28515625" style="319" customWidth="1"/>
    <col min="5904" max="5904" width="10.42578125" style="319" customWidth="1"/>
    <col min="5905" max="5905" width="5.7109375" style="319" customWidth="1"/>
    <col min="5906" max="5906" width="17.140625" style="319" customWidth="1"/>
    <col min="5907" max="5907" width="12.5703125" style="319"/>
    <col min="5908" max="5908" width="8.42578125" style="319" customWidth="1"/>
    <col min="5909" max="6147" width="12.5703125" style="319"/>
    <col min="6148" max="6148" width="15.28515625" style="319" customWidth="1"/>
    <col min="6149" max="6149" width="22.85546875" style="319" customWidth="1"/>
    <col min="6150" max="6150" width="16.7109375" style="319" customWidth="1"/>
    <col min="6151" max="6151" width="25.42578125" style="319" customWidth="1"/>
    <col min="6152" max="6152" width="20.42578125" style="319" customWidth="1"/>
    <col min="6153" max="6153" width="1.140625" style="319" customWidth="1"/>
    <col min="6154" max="6154" width="16" style="319" customWidth="1"/>
    <col min="6155" max="6155" width="4.42578125" style="319" customWidth="1"/>
    <col min="6156" max="6157" width="21.7109375" style="319" customWidth="1"/>
    <col min="6158" max="6158" width="13.7109375" style="319" customWidth="1"/>
    <col min="6159" max="6159" width="14.28515625" style="319" customWidth="1"/>
    <col min="6160" max="6160" width="10.42578125" style="319" customWidth="1"/>
    <col min="6161" max="6161" width="5.7109375" style="319" customWidth="1"/>
    <col min="6162" max="6162" width="17.140625" style="319" customWidth="1"/>
    <col min="6163" max="6163" width="12.5703125" style="319"/>
    <col min="6164" max="6164" width="8.42578125" style="319" customWidth="1"/>
    <col min="6165" max="6403" width="12.5703125" style="319"/>
    <col min="6404" max="6404" width="15.28515625" style="319" customWidth="1"/>
    <col min="6405" max="6405" width="22.85546875" style="319" customWidth="1"/>
    <col min="6406" max="6406" width="16.7109375" style="319" customWidth="1"/>
    <col min="6407" max="6407" width="25.42578125" style="319" customWidth="1"/>
    <col min="6408" max="6408" width="20.42578125" style="319" customWidth="1"/>
    <col min="6409" max="6409" width="1.140625" style="319" customWidth="1"/>
    <col min="6410" max="6410" width="16" style="319" customWidth="1"/>
    <col min="6411" max="6411" width="4.42578125" style="319" customWidth="1"/>
    <col min="6412" max="6413" width="21.7109375" style="319" customWidth="1"/>
    <col min="6414" max="6414" width="13.7109375" style="319" customWidth="1"/>
    <col min="6415" max="6415" width="14.28515625" style="319" customWidth="1"/>
    <col min="6416" max="6416" width="10.42578125" style="319" customWidth="1"/>
    <col min="6417" max="6417" width="5.7109375" style="319" customWidth="1"/>
    <col min="6418" max="6418" width="17.140625" style="319" customWidth="1"/>
    <col min="6419" max="6419" width="12.5703125" style="319"/>
    <col min="6420" max="6420" width="8.42578125" style="319" customWidth="1"/>
    <col min="6421" max="6659" width="12.5703125" style="319"/>
    <col min="6660" max="6660" width="15.28515625" style="319" customWidth="1"/>
    <col min="6661" max="6661" width="22.85546875" style="319" customWidth="1"/>
    <col min="6662" max="6662" width="16.7109375" style="319" customWidth="1"/>
    <col min="6663" max="6663" width="25.42578125" style="319" customWidth="1"/>
    <col min="6664" max="6664" width="20.42578125" style="319" customWidth="1"/>
    <col min="6665" max="6665" width="1.140625" style="319" customWidth="1"/>
    <col min="6666" max="6666" width="16" style="319" customWidth="1"/>
    <col min="6667" max="6667" width="4.42578125" style="319" customWidth="1"/>
    <col min="6668" max="6669" width="21.7109375" style="319" customWidth="1"/>
    <col min="6670" max="6670" width="13.7109375" style="319" customWidth="1"/>
    <col min="6671" max="6671" width="14.28515625" style="319" customWidth="1"/>
    <col min="6672" max="6672" width="10.42578125" style="319" customWidth="1"/>
    <col min="6673" max="6673" width="5.7109375" style="319" customWidth="1"/>
    <col min="6674" max="6674" width="17.140625" style="319" customWidth="1"/>
    <col min="6675" max="6675" width="12.5703125" style="319"/>
    <col min="6676" max="6676" width="8.42578125" style="319" customWidth="1"/>
    <col min="6677" max="6915" width="12.5703125" style="319"/>
    <col min="6916" max="6916" width="15.28515625" style="319" customWidth="1"/>
    <col min="6917" max="6917" width="22.85546875" style="319" customWidth="1"/>
    <col min="6918" max="6918" width="16.7109375" style="319" customWidth="1"/>
    <col min="6919" max="6919" width="25.42578125" style="319" customWidth="1"/>
    <col min="6920" max="6920" width="20.42578125" style="319" customWidth="1"/>
    <col min="6921" max="6921" width="1.140625" style="319" customWidth="1"/>
    <col min="6922" max="6922" width="16" style="319" customWidth="1"/>
    <col min="6923" max="6923" width="4.42578125" style="319" customWidth="1"/>
    <col min="6924" max="6925" width="21.7109375" style="319" customWidth="1"/>
    <col min="6926" max="6926" width="13.7109375" style="319" customWidth="1"/>
    <col min="6927" max="6927" width="14.28515625" style="319" customWidth="1"/>
    <col min="6928" max="6928" width="10.42578125" style="319" customWidth="1"/>
    <col min="6929" max="6929" width="5.7109375" style="319" customWidth="1"/>
    <col min="6930" max="6930" width="17.140625" style="319" customWidth="1"/>
    <col min="6931" max="6931" width="12.5703125" style="319"/>
    <col min="6932" max="6932" width="8.42578125" style="319" customWidth="1"/>
    <col min="6933" max="7171" width="12.5703125" style="319"/>
    <col min="7172" max="7172" width="15.28515625" style="319" customWidth="1"/>
    <col min="7173" max="7173" width="22.85546875" style="319" customWidth="1"/>
    <col min="7174" max="7174" width="16.7109375" style="319" customWidth="1"/>
    <col min="7175" max="7175" width="25.42578125" style="319" customWidth="1"/>
    <col min="7176" max="7176" width="20.42578125" style="319" customWidth="1"/>
    <col min="7177" max="7177" width="1.140625" style="319" customWidth="1"/>
    <col min="7178" max="7178" width="16" style="319" customWidth="1"/>
    <col min="7179" max="7179" width="4.42578125" style="319" customWidth="1"/>
    <col min="7180" max="7181" width="21.7109375" style="319" customWidth="1"/>
    <col min="7182" max="7182" width="13.7109375" style="319" customWidth="1"/>
    <col min="7183" max="7183" width="14.28515625" style="319" customWidth="1"/>
    <col min="7184" max="7184" width="10.42578125" style="319" customWidth="1"/>
    <col min="7185" max="7185" width="5.7109375" style="319" customWidth="1"/>
    <col min="7186" max="7186" width="17.140625" style="319" customWidth="1"/>
    <col min="7187" max="7187" width="12.5703125" style="319"/>
    <col min="7188" max="7188" width="8.42578125" style="319" customWidth="1"/>
    <col min="7189" max="7427" width="12.5703125" style="319"/>
    <col min="7428" max="7428" width="15.28515625" style="319" customWidth="1"/>
    <col min="7429" max="7429" width="22.85546875" style="319" customWidth="1"/>
    <col min="7430" max="7430" width="16.7109375" style="319" customWidth="1"/>
    <col min="7431" max="7431" width="25.42578125" style="319" customWidth="1"/>
    <col min="7432" max="7432" width="20.42578125" style="319" customWidth="1"/>
    <col min="7433" max="7433" width="1.140625" style="319" customWidth="1"/>
    <col min="7434" max="7434" width="16" style="319" customWidth="1"/>
    <col min="7435" max="7435" width="4.42578125" style="319" customWidth="1"/>
    <col min="7436" max="7437" width="21.7109375" style="319" customWidth="1"/>
    <col min="7438" max="7438" width="13.7109375" style="319" customWidth="1"/>
    <col min="7439" max="7439" width="14.28515625" style="319" customWidth="1"/>
    <col min="7440" max="7440" width="10.42578125" style="319" customWidth="1"/>
    <col min="7441" max="7441" width="5.7109375" style="319" customWidth="1"/>
    <col min="7442" max="7442" width="17.140625" style="319" customWidth="1"/>
    <col min="7443" max="7443" width="12.5703125" style="319"/>
    <col min="7444" max="7444" width="8.42578125" style="319" customWidth="1"/>
    <col min="7445" max="7683" width="12.5703125" style="319"/>
    <col min="7684" max="7684" width="15.28515625" style="319" customWidth="1"/>
    <col min="7685" max="7685" width="22.85546875" style="319" customWidth="1"/>
    <col min="7686" max="7686" width="16.7109375" style="319" customWidth="1"/>
    <col min="7687" max="7687" width="25.42578125" style="319" customWidth="1"/>
    <col min="7688" max="7688" width="20.42578125" style="319" customWidth="1"/>
    <col min="7689" max="7689" width="1.140625" style="319" customWidth="1"/>
    <col min="7690" max="7690" width="16" style="319" customWidth="1"/>
    <col min="7691" max="7691" width="4.42578125" style="319" customWidth="1"/>
    <col min="7692" max="7693" width="21.7109375" style="319" customWidth="1"/>
    <col min="7694" max="7694" width="13.7109375" style="319" customWidth="1"/>
    <col min="7695" max="7695" width="14.28515625" style="319" customWidth="1"/>
    <col min="7696" max="7696" width="10.42578125" style="319" customWidth="1"/>
    <col min="7697" max="7697" width="5.7109375" style="319" customWidth="1"/>
    <col min="7698" max="7698" width="17.140625" style="319" customWidth="1"/>
    <col min="7699" max="7699" width="12.5703125" style="319"/>
    <col min="7700" max="7700" width="8.42578125" style="319" customWidth="1"/>
    <col min="7701" max="7939" width="12.5703125" style="319"/>
    <col min="7940" max="7940" width="15.28515625" style="319" customWidth="1"/>
    <col min="7941" max="7941" width="22.85546875" style="319" customWidth="1"/>
    <col min="7942" max="7942" width="16.7109375" style="319" customWidth="1"/>
    <col min="7943" max="7943" width="25.42578125" style="319" customWidth="1"/>
    <col min="7944" max="7944" width="20.42578125" style="319" customWidth="1"/>
    <col min="7945" max="7945" width="1.140625" style="319" customWidth="1"/>
    <col min="7946" max="7946" width="16" style="319" customWidth="1"/>
    <col min="7947" max="7947" width="4.42578125" style="319" customWidth="1"/>
    <col min="7948" max="7949" width="21.7109375" style="319" customWidth="1"/>
    <col min="7950" max="7950" width="13.7109375" style="319" customWidth="1"/>
    <col min="7951" max="7951" width="14.28515625" style="319" customWidth="1"/>
    <col min="7952" max="7952" width="10.42578125" style="319" customWidth="1"/>
    <col min="7953" max="7953" width="5.7109375" style="319" customWidth="1"/>
    <col min="7954" max="7954" width="17.140625" style="319" customWidth="1"/>
    <col min="7955" max="7955" width="12.5703125" style="319"/>
    <col min="7956" max="7956" width="8.42578125" style="319" customWidth="1"/>
    <col min="7957" max="8195" width="12.5703125" style="319"/>
    <col min="8196" max="8196" width="15.28515625" style="319" customWidth="1"/>
    <col min="8197" max="8197" width="22.85546875" style="319" customWidth="1"/>
    <col min="8198" max="8198" width="16.7109375" style="319" customWidth="1"/>
    <col min="8199" max="8199" width="25.42578125" style="319" customWidth="1"/>
    <col min="8200" max="8200" width="20.42578125" style="319" customWidth="1"/>
    <col min="8201" max="8201" width="1.140625" style="319" customWidth="1"/>
    <col min="8202" max="8202" width="16" style="319" customWidth="1"/>
    <col min="8203" max="8203" width="4.42578125" style="319" customWidth="1"/>
    <col min="8204" max="8205" width="21.7109375" style="319" customWidth="1"/>
    <col min="8206" max="8206" width="13.7109375" style="319" customWidth="1"/>
    <col min="8207" max="8207" width="14.28515625" style="319" customWidth="1"/>
    <col min="8208" max="8208" width="10.42578125" style="319" customWidth="1"/>
    <col min="8209" max="8209" width="5.7109375" style="319" customWidth="1"/>
    <col min="8210" max="8210" width="17.140625" style="319" customWidth="1"/>
    <col min="8211" max="8211" width="12.5703125" style="319"/>
    <col min="8212" max="8212" width="8.42578125" style="319" customWidth="1"/>
    <col min="8213" max="8451" width="12.5703125" style="319"/>
    <col min="8452" max="8452" width="15.28515625" style="319" customWidth="1"/>
    <col min="8453" max="8453" width="22.85546875" style="319" customWidth="1"/>
    <col min="8454" max="8454" width="16.7109375" style="319" customWidth="1"/>
    <col min="8455" max="8455" width="25.42578125" style="319" customWidth="1"/>
    <col min="8456" max="8456" width="20.42578125" style="319" customWidth="1"/>
    <col min="8457" max="8457" width="1.140625" style="319" customWidth="1"/>
    <col min="8458" max="8458" width="16" style="319" customWidth="1"/>
    <col min="8459" max="8459" width="4.42578125" style="319" customWidth="1"/>
    <col min="8460" max="8461" width="21.7109375" style="319" customWidth="1"/>
    <col min="8462" max="8462" width="13.7109375" style="319" customWidth="1"/>
    <col min="8463" max="8463" width="14.28515625" style="319" customWidth="1"/>
    <col min="8464" max="8464" width="10.42578125" style="319" customWidth="1"/>
    <col min="8465" max="8465" width="5.7109375" style="319" customWidth="1"/>
    <col min="8466" max="8466" width="17.140625" style="319" customWidth="1"/>
    <col min="8467" max="8467" width="12.5703125" style="319"/>
    <col min="8468" max="8468" width="8.42578125" style="319" customWidth="1"/>
    <col min="8469" max="8707" width="12.5703125" style="319"/>
    <col min="8708" max="8708" width="15.28515625" style="319" customWidth="1"/>
    <col min="8709" max="8709" width="22.85546875" style="319" customWidth="1"/>
    <col min="8710" max="8710" width="16.7109375" style="319" customWidth="1"/>
    <col min="8711" max="8711" width="25.42578125" style="319" customWidth="1"/>
    <col min="8712" max="8712" width="20.42578125" style="319" customWidth="1"/>
    <col min="8713" max="8713" width="1.140625" style="319" customWidth="1"/>
    <col min="8714" max="8714" width="16" style="319" customWidth="1"/>
    <col min="8715" max="8715" width="4.42578125" style="319" customWidth="1"/>
    <col min="8716" max="8717" width="21.7109375" style="319" customWidth="1"/>
    <col min="8718" max="8718" width="13.7109375" style="319" customWidth="1"/>
    <col min="8719" max="8719" width="14.28515625" style="319" customWidth="1"/>
    <col min="8720" max="8720" width="10.42578125" style="319" customWidth="1"/>
    <col min="8721" max="8721" width="5.7109375" style="319" customWidth="1"/>
    <col min="8722" max="8722" width="17.140625" style="319" customWidth="1"/>
    <col min="8723" max="8723" width="12.5703125" style="319"/>
    <col min="8724" max="8724" width="8.42578125" style="319" customWidth="1"/>
    <col min="8725" max="8963" width="12.5703125" style="319"/>
    <col min="8964" max="8964" width="15.28515625" style="319" customWidth="1"/>
    <col min="8965" max="8965" width="22.85546875" style="319" customWidth="1"/>
    <col min="8966" max="8966" width="16.7109375" style="319" customWidth="1"/>
    <col min="8967" max="8967" width="25.42578125" style="319" customWidth="1"/>
    <col min="8968" max="8968" width="20.42578125" style="319" customWidth="1"/>
    <col min="8969" max="8969" width="1.140625" style="319" customWidth="1"/>
    <col min="8970" max="8970" width="16" style="319" customWidth="1"/>
    <col min="8971" max="8971" width="4.42578125" style="319" customWidth="1"/>
    <col min="8972" max="8973" width="21.7109375" style="319" customWidth="1"/>
    <col min="8974" max="8974" width="13.7109375" style="319" customWidth="1"/>
    <col min="8975" max="8975" width="14.28515625" style="319" customWidth="1"/>
    <col min="8976" max="8976" width="10.42578125" style="319" customWidth="1"/>
    <col min="8977" max="8977" width="5.7109375" style="319" customWidth="1"/>
    <col min="8978" max="8978" width="17.140625" style="319" customWidth="1"/>
    <col min="8979" max="8979" width="12.5703125" style="319"/>
    <col min="8980" max="8980" width="8.42578125" style="319" customWidth="1"/>
    <col min="8981" max="9219" width="12.5703125" style="319"/>
    <col min="9220" max="9220" width="15.28515625" style="319" customWidth="1"/>
    <col min="9221" max="9221" width="22.85546875" style="319" customWidth="1"/>
    <col min="9222" max="9222" width="16.7109375" style="319" customWidth="1"/>
    <col min="9223" max="9223" width="25.42578125" style="319" customWidth="1"/>
    <col min="9224" max="9224" width="20.42578125" style="319" customWidth="1"/>
    <col min="9225" max="9225" width="1.140625" style="319" customWidth="1"/>
    <col min="9226" max="9226" width="16" style="319" customWidth="1"/>
    <col min="9227" max="9227" width="4.42578125" style="319" customWidth="1"/>
    <col min="9228" max="9229" width="21.7109375" style="319" customWidth="1"/>
    <col min="9230" max="9230" width="13.7109375" style="319" customWidth="1"/>
    <col min="9231" max="9231" width="14.28515625" style="319" customWidth="1"/>
    <col min="9232" max="9232" width="10.42578125" style="319" customWidth="1"/>
    <col min="9233" max="9233" width="5.7109375" style="319" customWidth="1"/>
    <col min="9234" max="9234" width="17.140625" style="319" customWidth="1"/>
    <col min="9235" max="9235" width="12.5703125" style="319"/>
    <col min="9236" max="9236" width="8.42578125" style="319" customWidth="1"/>
    <col min="9237" max="9475" width="12.5703125" style="319"/>
    <col min="9476" max="9476" width="15.28515625" style="319" customWidth="1"/>
    <col min="9477" max="9477" width="22.85546875" style="319" customWidth="1"/>
    <col min="9478" max="9478" width="16.7109375" style="319" customWidth="1"/>
    <col min="9479" max="9479" width="25.42578125" style="319" customWidth="1"/>
    <col min="9480" max="9480" width="20.42578125" style="319" customWidth="1"/>
    <col min="9481" max="9481" width="1.140625" style="319" customWidth="1"/>
    <col min="9482" max="9482" width="16" style="319" customWidth="1"/>
    <col min="9483" max="9483" width="4.42578125" style="319" customWidth="1"/>
    <col min="9484" max="9485" width="21.7109375" style="319" customWidth="1"/>
    <col min="9486" max="9486" width="13.7109375" style="319" customWidth="1"/>
    <col min="9487" max="9487" width="14.28515625" style="319" customWidth="1"/>
    <col min="9488" max="9488" width="10.42578125" style="319" customWidth="1"/>
    <col min="9489" max="9489" width="5.7109375" style="319" customWidth="1"/>
    <col min="9490" max="9490" width="17.140625" style="319" customWidth="1"/>
    <col min="9491" max="9491" width="12.5703125" style="319"/>
    <col min="9492" max="9492" width="8.42578125" style="319" customWidth="1"/>
    <col min="9493" max="9731" width="12.5703125" style="319"/>
    <col min="9732" max="9732" width="15.28515625" style="319" customWidth="1"/>
    <col min="9733" max="9733" width="22.85546875" style="319" customWidth="1"/>
    <col min="9734" max="9734" width="16.7109375" style="319" customWidth="1"/>
    <col min="9735" max="9735" width="25.42578125" style="319" customWidth="1"/>
    <col min="9736" max="9736" width="20.42578125" style="319" customWidth="1"/>
    <col min="9737" max="9737" width="1.140625" style="319" customWidth="1"/>
    <col min="9738" max="9738" width="16" style="319" customWidth="1"/>
    <col min="9739" max="9739" width="4.42578125" style="319" customWidth="1"/>
    <col min="9740" max="9741" width="21.7109375" style="319" customWidth="1"/>
    <col min="9742" max="9742" width="13.7109375" style="319" customWidth="1"/>
    <col min="9743" max="9743" width="14.28515625" style="319" customWidth="1"/>
    <col min="9744" max="9744" width="10.42578125" style="319" customWidth="1"/>
    <col min="9745" max="9745" width="5.7109375" style="319" customWidth="1"/>
    <col min="9746" max="9746" width="17.140625" style="319" customWidth="1"/>
    <col min="9747" max="9747" width="12.5703125" style="319"/>
    <col min="9748" max="9748" width="8.42578125" style="319" customWidth="1"/>
    <col min="9749" max="9987" width="12.5703125" style="319"/>
    <col min="9988" max="9988" width="15.28515625" style="319" customWidth="1"/>
    <col min="9989" max="9989" width="22.85546875" style="319" customWidth="1"/>
    <col min="9990" max="9990" width="16.7109375" style="319" customWidth="1"/>
    <col min="9991" max="9991" width="25.42578125" style="319" customWidth="1"/>
    <col min="9992" max="9992" width="20.42578125" style="319" customWidth="1"/>
    <col min="9993" max="9993" width="1.140625" style="319" customWidth="1"/>
    <col min="9994" max="9994" width="16" style="319" customWidth="1"/>
    <col min="9995" max="9995" width="4.42578125" style="319" customWidth="1"/>
    <col min="9996" max="9997" width="21.7109375" style="319" customWidth="1"/>
    <col min="9998" max="9998" width="13.7109375" style="319" customWidth="1"/>
    <col min="9999" max="9999" width="14.28515625" style="319" customWidth="1"/>
    <col min="10000" max="10000" width="10.42578125" style="319" customWidth="1"/>
    <col min="10001" max="10001" width="5.7109375" style="319" customWidth="1"/>
    <col min="10002" max="10002" width="17.140625" style="319" customWidth="1"/>
    <col min="10003" max="10003" width="12.5703125" style="319"/>
    <col min="10004" max="10004" width="8.42578125" style="319" customWidth="1"/>
    <col min="10005" max="10243" width="12.5703125" style="319"/>
    <col min="10244" max="10244" width="15.28515625" style="319" customWidth="1"/>
    <col min="10245" max="10245" width="22.85546875" style="319" customWidth="1"/>
    <col min="10246" max="10246" width="16.7109375" style="319" customWidth="1"/>
    <col min="10247" max="10247" width="25.42578125" style="319" customWidth="1"/>
    <col min="10248" max="10248" width="20.42578125" style="319" customWidth="1"/>
    <col min="10249" max="10249" width="1.140625" style="319" customWidth="1"/>
    <col min="10250" max="10250" width="16" style="319" customWidth="1"/>
    <col min="10251" max="10251" width="4.42578125" style="319" customWidth="1"/>
    <col min="10252" max="10253" width="21.7109375" style="319" customWidth="1"/>
    <col min="10254" max="10254" width="13.7109375" style="319" customWidth="1"/>
    <col min="10255" max="10255" width="14.28515625" style="319" customWidth="1"/>
    <col min="10256" max="10256" width="10.42578125" style="319" customWidth="1"/>
    <col min="10257" max="10257" width="5.7109375" style="319" customWidth="1"/>
    <col min="10258" max="10258" width="17.140625" style="319" customWidth="1"/>
    <col min="10259" max="10259" width="12.5703125" style="319"/>
    <col min="10260" max="10260" width="8.42578125" style="319" customWidth="1"/>
    <col min="10261" max="10499" width="12.5703125" style="319"/>
    <col min="10500" max="10500" width="15.28515625" style="319" customWidth="1"/>
    <col min="10501" max="10501" width="22.85546875" style="319" customWidth="1"/>
    <col min="10502" max="10502" width="16.7109375" style="319" customWidth="1"/>
    <col min="10503" max="10503" width="25.42578125" style="319" customWidth="1"/>
    <col min="10504" max="10504" width="20.42578125" style="319" customWidth="1"/>
    <col min="10505" max="10505" width="1.140625" style="319" customWidth="1"/>
    <col min="10506" max="10506" width="16" style="319" customWidth="1"/>
    <col min="10507" max="10507" width="4.42578125" style="319" customWidth="1"/>
    <col min="10508" max="10509" width="21.7109375" style="319" customWidth="1"/>
    <col min="10510" max="10510" width="13.7109375" style="319" customWidth="1"/>
    <col min="10511" max="10511" width="14.28515625" style="319" customWidth="1"/>
    <col min="10512" max="10512" width="10.42578125" style="319" customWidth="1"/>
    <col min="10513" max="10513" width="5.7109375" style="319" customWidth="1"/>
    <col min="10514" max="10514" width="17.140625" style="319" customWidth="1"/>
    <col min="10515" max="10515" width="12.5703125" style="319"/>
    <col min="10516" max="10516" width="8.42578125" style="319" customWidth="1"/>
    <col min="10517" max="10755" width="12.5703125" style="319"/>
    <col min="10756" max="10756" width="15.28515625" style="319" customWidth="1"/>
    <col min="10757" max="10757" width="22.85546875" style="319" customWidth="1"/>
    <col min="10758" max="10758" width="16.7109375" style="319" customWidth="1"/>
    <col min="10759" max="10759" width="25.42578125" style="319" customWidth="1"/>
    <col min="10760" max="10760" width="20.42578125" style="319" customWidth="1"/>
    <col min="10761" max="10761" width="1.140625" style="319" customWidth="1"/>
    <col min="10762" max="10762" width="16" style="319" customWidth="1"/>
    <col min="10763" max="10763" width="4.42578125" style="319" customWidth="1"/>
    <col min="10764" max="10765" width="21.7109375" style="319" customWidth="1"/>
    <col min="10766" max="10766" width="13.7109375" style="319" customWidth="1"/>
    <col min="10767" max="10767" width="14.28515625" style="319" customWidth="1"/>
    <col min="10768" max="10768" width="10.42578125" style="319" customWidth="1"/>
    <col min="10769" max="10769" width="5.7109375" style="319" customWidth="1"/>
    <col min="10770" max="10770" width="17.140625" style="319" customWidth="1"/>
    <col min="10771" max="10771" width="12.5703125" style="319"/>
    <col min="10772" max="10772" width="8.42578125" style="319" customWidth="1"/>
    <col min="10773" max="11011" width="12.5703125" style="319"/>
    <col min="11012" max="11012" width="15.28515625" style="319" customWidth="1"/>
    <col min="11013" max="11013" width="22.85546875" style="319" customWidth="1"/>
    <col min="11014" max="11014" width="16.7109375" style="319" customWidth="1"/>
    <col min="11015" max="11015" width="25.42578125" style="319" customWidth="1"/>
    <col min="11016" max="11016" width="20.42578125" style="319" customWidth="1"/>
    <col min="11017" max="11017" width="1.140625" style="319" customWidth="1"/>
    <col min="11018" max="11018" width="16" style="319" customWidth="1"/>
    <col min="11019" max="11019" width="4.42578125" style="319" customWidth="1"/>
    <col min="11020" max="11021" width="21.7109375" style="319" customWidth="1"/>
    <col min="11022" max="11022" width="13.7109375" style="319" customWidth="1"/>
    <col min="11023" max="11023" width="14.28515625" style="319" customWidth="1"/>
    <col min="11024" max="11024" width="10.42578125" style="319" customWidth="1"/>
    <col min="11025" max="11025" width="5.7109375" style="319" customWidth="1"/>
    <col min="11026" max="11026" width="17.140625" style="319" customWidth="1"/>
    <col min="11027" max="11027" width="12.5703125" style="319"/>
    <col min="11028" max="11028" width="8.42578125" style="319" customWidth="1"/>
    <col min="11029" max="11267" width="12.5703125" style="319"/>
    <col min="11268" max="11268" width="15.28515625" style="319" customWidth="1"/>
    <col min="11269" max="11269" width="22.85546875" style="319" customWidth="1"/>
    <col min="11270" max="11270" width="16.7109375" style="319" customWidth="1"/>
    <col min="11271" max="11271" width="25.42578125" style="319" customWidth="1"/>
    <col min="11272" max="11272" width="20.42578125" style="319" customWidth="1"/>
    <col min="11273" max="11273" width="1.140625" style="319" customWidth="1"/>
    <col min="11274" max="11274" width="16" style="319" customWidth="1"/>
    <col min="11275" max="11275" width="4.42578125" style="319" customWidth="1"/>
    <col min="11276" max="11277" width="21.7109375" style="319" customWidth="1"/>
    <col min="11278" max="11278" width="13.7109375" style="319" customWidth="1"/>
    <col min="11279" max="11279" width="14.28515625" style="319" customWidth="1"/>
    <col min="11280" max="11280" width="10.42578125" style="319" customWidth="1"/>
    <col min="11281" max="11281" width="5.7109375" style="319" customWidth="1"/>
    <col min="11282" max="11282" width="17.140625" style="319" customWidth="1"/>
    <col min="11283" max="11283" width="12.5703125" style="319"/>
    <col min="11284" max="11284" width="8.42578125" style="319" customWidth="1"/>
    <col min="11285" max="11523" width="12.5703125" style="319"/>
    <col min="11524" max="11524" width="15.28515625" style="319" customWidth="1"/>
    <col min="11525" max="11525" width="22.85546875" style="319" customWidth="1"/>
    <col min="11526" max="11526" width="16.7109375" style="319" customWidth="1"/>
    <col min="11527" max="11527" width="25.42578125" style="319" customWidth="1"/>
    <col min="11528" max="11528" width="20.42578125" style="319" customWidth="1"/>
    <col min="11529" max="11529" width="1.140625" style="319" customWidth="1"/>
    <col min="11530" max="11530" width="16" style="319" customWidth="1"/>
    <col min="11531" max="11531" width="4.42578125" style="319" customWidth="1"/>
    <col min="11532" max="11533" width="21.7109375" style="319" customWidth="1"/>
    <col min="11534" max="11534" width="13.7109375" style="319" customWidth="1"/>
    <col min="11535" max="11535" width="14.28515625" style="319" customWidth="1"/>
    <col min="11536" max="11536" width="10.42578125" style="319" customWidth="1"/>
    <col min="11537" max="11537" width="5.7109375" style="319" customWidth="1"/>
    <col min="11538" max="11538" width="17.140625" style="319" customWidth="1"/>
    <col min="11539" max="11539" width="12.5703125" style="319"/>
    <col min="11540" max="11540" width="8.42578125" style="319" customWidth="1"/>
    <col min="11541" max="11779" width="12.5703125" style="319"/>
    <col min="11780" max="11780" width="15.28515625" style="319" customWidth="1"/>
    <col min="11781" max="11781" width="22.85546875" style="319" customWidth="1"/>
    <col min="11782" max="11782" width="16.7109375" style="319" customWidth="1"/>
    <col min="11783" max="11783" width="25.42578125" style="319" customWidth="1"/>
    <col min="11784" max="11784" width="20.42578125" style="319" customWidth="1"/>
    <col min="11785" max="11785" width="1.140625" style="319" customWidth="1"/>
    <col min="11786" max="11786" width="16" style="319" customWidth="1"/>
    <col min="11787" max="11787" width="4.42578125" style="319" customWidth="1"/>
    <col min="11788" max="11789" width="21.7109375" style="319" customWidth="1"/>
    <col min="11790" max="11790" width="13.7109375" style="319" customWidth="1"/>
    <col min="11791" max="11791" width="14.28515625" style="319" customWidth="1"/>
    <col min="11792" max="11792" width="10.42578125" style="319" customWidth="1"/>
    <col min="11793" max="11793" width="5.7109375" style="319" customWidth="1"/>
    <col min="11794" max="11794" width="17.140625" style="319" customWidth="1"/>
    <col min="11795" max="11795" width="12.5703125" style="319"/>
    <col min="11796" max="11796" width="8.42578125" style="319" customWidth="1"/>
    <col min="11797" max="12035" width="12.5703125" style="319"/>
    <col min="12036" max="12036" width="15.28515625" style="319" customWidth="1"/>
    <col min="12037" max="12037" width="22.85546875" style="319" customWidth="1"/>
    <col min="12038" max="12038" width="16.7109375" style="319" customWidth="1"/>
    <col min="12039" max="12039" width="25.42578125" style="319" customWidth="1"/>
    <col min="12040" max="12040" width="20.42578125" style="319" customWidth="1"/>
    <col min="12041" max="12041" width="1.140625" style="319" customWidth="1"/>
    <col min="12042" max="12042" width="16" style="319" customWidth="1"/>
    <col min="12043" max="12043" width="4.42578125" style="319" customWidth="1"/>
    <col min="12044" max="12045" width="21.7109375" style="319" customWidth="1"/>
    <col min="12046" max="12046" width="13.7109375" style="319" customWidth="1"/>
    <col min="12047" max="12047" width="14.28515625" style="319" customWidth="1"/>
    <col min="12048" max="12048" width="10.42578125" style="319" customWidth="1"/>
    <col min="12049" max="12049" width="5.7109375" style="319" customWidth="1"/>
    <col min="12050" max="12050" width="17.140625" style="319" customWidth="1"/>
    <col min="12051" max="12051" width="12.5703125" style="319"/>
    <col min="12052" max="12052" width="8.42578125" style="319" customWidth="1"/>
    <col min="12053" max="12291" width="12.5703125" style="319"/>
    <col min="12292" max="12292" width="15.28515625" style="319" customWidth="1"/>
    <col min="12293" max="12293" width="22.85546875" style="319" customWidth="1"/>
    <col min="12294" max="12294" width="16.7109375" style="319" customWidth="1"/>
    <col min="12295" max="12295" width="25.42578125" style="319" customWidth="1"/>
    <col min="12296" max="12296" width="20.42578125" style="319" customWidth="1"/>
    <col min="12297" max="12297" width="1.140625" style="319" customWidth="1"/>
    <col min="12298" max="12298" width="16" style="319" customWidth="1"/>
    <col min="12299" max="12299" width="4.42578125" style="319" customWidth="1"/>
    <col min="12300" max="12301" width="21.7109375" style="319" customWidth="1"/>
    <col min="12302" max="12302" width="13.7109375" style="319" customWidth="1"/>
    <col min="12303" max="12303" width="14.28515625" style="319" customWidth="1"/>
    <col min="12304" max="12304" width="10.42578125" style="319" customWidth="1"/>
    <col min="12305" max="12305" width="5.7109375" style="319" customWidth="1"/>
    <col min="12306" max="12306" width="17.140625" style="319" customWidth="1"/>
    <col min="12307" max="12307" width="12.5703125" style="319"/>
    <col min="12308" max="12308" width="8.42578125" style="319" customWidth="1"/>
    <col min="12309" max="12547" width="12.5703125" style="319"/>
    <col min="12548" max="12548" width="15.28515625" style="319" customWidth="1"/>
    <col min="12549" max="12549" width="22.85546875" style="319" customWidth="1"/>
    <col min="12550" max="12550" width="16.7109375" style="319" customWidth="1"/>
    <col min="12551" max="12551" width="25.42578125" style="319" customWidth="1"/>
    <col min="12552" max="12552" width="20.42578125" style="319" customWidth="1"/>
    <col min="12553" max="12553" width="1.140625" style="319" customWidth="1"/>
    <col min="12554" max="12554" width="16" style="319" customWidth="1"/>
    <col min="12555" max="12555" width="4.42578125" style="319" customWidth="1"/>
    <col min="12556" max="12557" width="21.7109375" style="319" customWidth="1"/>
    <col min="12558" max="12558" width="13.7109375" style="319" customWidth="1"/>
    <col min="12559" max="12559" width="14.28515625" style="319" customWidth="1"/>
    <col min="12560" max="12560" width="10.42578125" style="319" customWidth="1"/>
    <col min="12561" max="12561" width="5.7109375" style="319" customWidth="1"/>
    <col min="12562" max="12562" width="17.140625" style="319" customWidth="1"/>
    <col min="12563" max="12563" width="12.5703125" style="319"/>
    <col min="12564" max="12564" width="8.42578125" style="319" customWidth="1"/>
    <col min="12565" max="12803" width="12.5703125" style="319"/>
    <col min="12804" max="12804" width="15.28515625" style="319" customWidth="1"/>
    <col min="12805" max="12805" width="22.85546875" style="319" customWidth="1"/>
    <col min="12806" max="12806" width="16.7109375" style="319" customWidth="1"/>
    <col min="12807" max="12807" width="25.42578125" style="319" customWidth="1"/>
    <col min="12808" max="12808" width="20.42578125" style="319" customWidth="1"/>
    <col min="12809" max="12809" width="1.140625" style="319" customWidth="1"/>
    <col min="12810" max="12810" width="16" style="319" customWidth="1"/>
    <col min="12811" max="12811" width="4.42578125" style="319" customWidth="1"/>
    <col min="12812" max="12813" width="21.7109375" style="319" customWidth="1"/>
    <col min="12814" max="12814" width="13.7109375" style="319" customWidth="1"/>
    <col min="12815" max="12815" width="14.28515625" style="319" customWidth="1"/>
    <col min="12816" max="12816" width="10.42578125" style="319" customWidth="1"/>
    <col min="12817" max="12817" width="5.7109375" style="319" customWidth="1"/>
    <col min="12818" max="12818" width="17.140625" style="319" customWidth="1"/>
    <col min="12819" max="12819" width="12.5703125" style="319"/>
    <col min="12820" max="12820" width="8.42578125" style="319" customWidth="1"/>
    <col min="12821" max="13059" width="12.5703125" style="319"/>
    <col min="13060" max="13060" width="15.28515625" style="319" customWidth="1"/>
    <col min="13061" max="13061" width="22.85546875" style="319" customWidth="1"/>
    <col min="13062" max="13062" width="16.7109375" style="319" customWidth="1"/>
    <col min="13063" max="13063" width="25.42578125" style="319" customWidth="1"/>
    <col min="13064" max="13064" width="20.42578125" style="319" customWidth="1"/>
    <col min="13065" max="13065" width="1.140625" style="319" customWidth="1"/>
    <col min="13066" max="13066" width="16" style="319" customWidth="1"/>
    <col min="13067" max="13067" width="4.42578125" style="319" customWidth="1"/>
    <col min="13068" max="13069" width="21.7109375" style="319" customWidth="1"/>
    <col min="13070" max="13070" width="13.7109375" style="319" customWidth="1"/>
    <col min="13071" max="13071" width="14.28515625" style="319" customWidth="1"/>
    <col min="13072" max="13072" width="10.42578125" style="319" customWidth="1"/>
    <col min="13073" max="13073" width="5.7109375" style="319" customWidth="1"/>
    <col min="13074" max="13074" width="17.140625" style="319" customWidth="1"/>
    <col min="13075" max="13075" width="12.5703125" style="319"/>
    <col min="13076" max="13076" width="8.42578125" style="319" customWidth="1"/>
    <col min="13077" max="13315" width="12.5703125" style="319"/>
    <col min="13316" max="13316" width="15.28515625" style="319" customWidth="1"/>
    <col min="13317" max="13317" width="22.85546875" style="319" customWidth="1"/>
    <col min="13318" max="13318" width="16.7109375" style="319" customWidth="1"/>
    <col min="13319" max="13319" width="25.42578125" style="319" customWidth="1"/>
    <col min="13320" max="13320" width="20.42578125" style="319" customWidth="1"/>
    <col min="13321" max="13321" width="1.140625" style="319" customWidth="1"/>
    <col min="13322" max="13322" width="16" style="319" customWidth="1"/>
    <col min="13323" max="13323" width="4.42578125" style="319" customWidth="1"/>
    <col min="13324" max="13325" width="21.7109375" style="319" customWidth="1"/>
    <col min="13326" max="13326" width="13.7109375" style="319" customWidth="1"/>
    <col min="13327" max="13327" width="14.28515625" style="319" customWidth="1"/>
    <col min="13328" max="13328" width="10.42578125" style="319" customWidth="1"/>
    <col min="13329" max="13329" width="5.7109375" style="319" customWidth="1"/>
    <col min="13330" max="13330" width="17.140625" style="319" customWidth="1"/>
    <col min="13331" max="13331" width="12.5703125" style="319"/>
    <col min="13332" max="13332" width="8.42578125" style="319" customWidth="1"/>
    <col min="13333" max="13571" width="12.5703125" style="319"/>
    <col min="13572" max="13572" width="15.28515625" style="319" customWidth="1"/>
    <col min="13573" max="13573" width="22.85546875" style="319" customWidth="1"/>
    <col min="13574" max="13574" width="16.7109375" style="319" customWidth="1"/>
    <col min="13575" max="13575" width="25.42578125" style="319" customWidth="1"/>
    <col min="13576" max="13576" width="20.42578125" style="319" customWidth="1"/>
    <col min="13577" max="13577" width="1.140625" style="319" customWidth="1"/>
    <col min="13578" max="13578" width="16" style="319" customWidth="1"/>
    <col min="13579" max="13579" width="4.42578125" style="319" customWidth="1"/>
    <col min="13580" max="13581" width="21.7109375" style="319" customWidth="1"/>
    <col min="13582" max="13582" width="13.7109375" style="319" customWidth="1"/>
    <col min="13583" max="13583" width="14.28515625" style="319" customWidth="1"/>
    <col min="13584" max="13584" width="10.42578125" style="319" customWidth="1"/>
    <col min="13585" max="13585" width="5.7109375" style="319" customWidth="1"/>
    <col min="13586" max="13586" width="17.140625" style="319" customWidth="1"/>
    <col min="13587" max="13587" width="12.5703125" style="319"/>
    <col min="13588" max="13588" width="8.42578125" style="319" customWidth="1"/>
    <col min="13589" max="13827" width="12.5703125" style="319"/>
    <col min="13828" max="13828" width="15.28515625" style="319" customWidth="1"/>
    <col min="13829" max="13829" width="22.85546875" style="319" customWidth="1"/>
    <col min="13830" max="13830" width="16.7109375" style="319" customWidth="1"/>
    <col min="13831" max="13831" width="25.42578125" style="319" customWidth="1"/>
    <col min="13832" max="13832" width="20.42578125" style="319" customWidth="1"/>
    <col min="13833" max="13833" width="1.140625" style="319" customWidth="1"/>
    <col min="13834" max="13834" width="16" style="319" customWidth="1"/>
    <col min="13835" max="13835" width="4.42578125" style="319" customWidth="1"/>
    <col min="13836" max="13837" width="21.7109375" style="319" customWidth="1"/>
    <col min="13838" max="13838" width="13.7109375" style="319" customWidth="1"/>
    <col min="13839" max="13839" width="14.28515625" style="319" customWidth="1"/>
    <col min="13840" max="13840" width="10.42578125" style="319" customWidth="1"/>
    <col min="13841" max="13841" width="5.7109375" style="319" customWidth="1"/>
    <col min="13842" max="13842" width="17.140625" style="319" customWidth="1"/>
    <col min="13843" max="13843" width="12.5703125" style="319"/>
    <col min="13844" max="13844" width="8.42578125" style="319" customWidth="1"/>
    <col min="13845" max="14083" width="12.5703125" style="319"/>
    <col min="14084" max="14084" width="15.28515625" style="319" customWidth="1"/>
    <col min="14085" max="14085" width="22.85546875" style="319" customWidth="1"/>
    <col min="14086" max="14086" width="16.7109375" style="319" customWidth="1"/>
    <col min="14087" max="14087" width="25.42578125" style="319" customWidth="1"/>
    <col min="14088" max="14088" width="20.42578125" style="319" customWidth="1"/>
    <col min="14089" max="14089" width="1.140625" style="319" customWidth="1"/>
    <col min="14090" max="14090" width="16" style="319" customWidth="1"/>
    <col min="14091" max="14091" width="4.42578125" style="319" customWidth="1"/>
    <col min="14092" max="14093" width="21.7109375" style="319" customWidth="1"/>
    <col min="14094" max="14094" width="13.7109375" style="319" customWidth="1"/>
    <col min="14095" max="14095" width="14.28515625" style="319" customWidth="1"/>
    <col min="14096" max="14096" width="10.42578125" style="319" customWidth="1"/>
    <col min="14097" max="14097" width="5.7109375" style="319" customWidth="1"/>
    <col min="14098" max="14098" width="17.140625" style="319" customWidth="1"/>
    <col min="14099" max="14099" width="12.5703125" style="319"/>
    <col min="14100" max="14100" width="8.42578125" style="319" customWidth="1"/>
    <col min="14101" max="14339" width="12.5703125" style="319"/>
    <col min="14340" max="14340" width="15.28515625" style="319" customWidth="1"/>
    <col min="14341" max="14341" width="22.85546875" style="319" customWidth="1"/>
    <col min="14342" max="14342" width="16.7109375" style="319" customWidth="1"/>
    <col min="14343" max="14343" width="25.42578125" style="319" customWidth="1"/>
    <col min="14344" max="14344" width="20.42578125" style="319" customWidth="1"/>
    <col min="14345" max="14345" width="1.140625" style="319" customWidth="1"/>
    <col min="14346" max="14346" width="16" style="319" customWidth="1"/>
    <col min="14347" max="14347" width="4.42578125" style="319" customWidth="1"/>
    <col min="14348" max="14349" width="21.7109375" style="319" customWidth="1"/>
    <col min="14350" max="14350" width="13.7109375" style="319" customWidth="1"/>
    <col min="14351" max="14351" width="14.28515625" style="319" customWidth="1"/>
    <col min="14352" max="14352" width="10.42578125" style="319" customWidth="1"/>
    <col min="14353" max="14353" width="5.7109375" style="319" customWidth="1"/>
    <col min="14354" max="14354" width="17.140625" style="319" customWidth="1"/>
    <col min="14355" max="14355" width="12.5703125" style="319"/>
    <col min="14356" max="14356" width="8.42578125" style="319" customWidth="1"/>
    <col min="14357" max="14595" width="12.5703125" style="319"/>
    <col min="14596" max="14596" width="15.28515625" style="319" customWidth="1"/>
    <col min="14597" max="14597" width="22.85546875" style="319" customWidth="1"/>
    <col min="14598" max="14598" width="16.7109375" style="319" customWidth="1"/>
    <col min="14599" max="14599" width="25.42578125" style="319" customWidth="1"/>
    <col min="14600" max="14600" width="20.42578125" style="319" customWidth="1"/>
    <col min="14601" max="14601" width="1.140625" style="319" customWidth="1"/>
    <col min="14602" max="14602" width="16" style="319" customWidth="1"/>
    <col min="14603" max="14603" width="4.42578125" style="319" customWidth="1"/>
    <col min="14604" max="14605" width="21.7109375" style="319" customWidth="1"/>
    <col min="14606" max="14606" width="13.7109375" style="319" customWidth="1"/>
    <col min="14607" max="14607" width="14.28515625" style="319" customWidth="1"/>
    <col min="14608" max="14608" width="10.42578125" style="319" customWidth="1"/>
    <col min="14609" max="14609" width="5.7109375" style="319" customWidth="1"/>
    <col min="14610" max="14610" width="17.140625" style="319" customWidth="1"/>
    <col min="14611" max="14611" width="12.5703125" style="319"/>
    <col min="14612" max="14612" width="8.42578125" style="319" customWidth="1"/>
    <col min="14613" max="14851" width="12.5703125" style="319"/>
    <col min="14852" max="14852" width="15.28515625" style="319" customWidth="1"/>
    <col min="14853" max="14853" width="22.85546875" style="319" customWidth="1"/>
    <col min="14854" max="14854" width="16.7109375" style="319" customWidth="1"/>
    <col min="14855" max="14855" width="25.42578125" style="319" customWidth="1"/>
    <col min="14856" max="14856" width="20.42578125" style="319" customWidth="1"/>
    <col min="14857" max="14857" width="1.140625" style="319" customWidth="1"/>
    <col min="14858" max="14858" width="16" style="319" customWidth="1"/>
    <col min="14859" max="14859" width="4.42578125" style="319" customWidth="1"/>
    <col min="14860" max="14861" width="21.7109375" style="319" customWidth="1"/>
    <col min="14862" max="14862" width="13.7109375" style="319" customWidth="1"/>
    <col min="14863" max="14863" width="14.28515625" style="319" customWidth="1"/>
    <col min="14864" max="14864" width="10.42578125" style="319" customWidth="1"/>
    <col min="14865" max="14865" width="5.7109375" style="319" customWidth="1"/>
    <col min="14866" max="14866" width="17.140625" style="319" customWidth="1"/>
    <col min="14867" max="14867" width="12.5703125" style="319"/>
    <col min="14868" max="14868" width="8.42578125" style="319" customWidth="1"/>
    <col min="14869" max="15107" width="12.5703125" style="319"/>
    <col min="15108" max="15108" width="15.28515625" style="319" customWidth="1"/>
    <col min="15109" max="15109" width="22.85546875" style="319" customWidth="1"/>
    <col min="15110" max="15110" width="16.7109375" style="319" customWidth="1"/>
    <col min="15111" max="15111" width="25.42578125" style="319" customWidth="1"/>
    <col min="15112" max="15112" width="20.42578125" style="319" customWidth="1"/>
    <col min="15113" max="15113" width="1.140625" style="319" customWidth="1"/>
    <col min="15114" max="15114" width="16" style="319" customWidth="1"/>
    <col min="15115" max="15115" width="4.42578125" style="319" customWidth="1"/>
    <col min="15116" max="15117" width="21.7109375" style="319" customWidth="1"/>
    <col min="15118" max="15118" width="13.7109375" style="319" customWidth="1"/>
    <col min="15119" max="15119" width="14.28515625" style="319" customWidth="1"/>
    <col min="15120" max="15120" width="10.42578125" style="319" customWidth="1"/>
    <col min="15121" max="15121" width="5.7109375" style="319" customWidth="1"/>
    <col min="15122" max="15122" width="17.140625" style="319" customWidth="1"/>
    <col min="15123" max="15123" width="12.5703125" style="319"/>
    <col min="15124" max="15124" width="8.42578125" style="319" customWidth="1"/>
    <col min="15125" max="15363" width="12.5703125" style="319"/>
    <col min="15364" max="15364" width="15.28515625" style="319" customWidth="1"/>
    <col min="15365" max="15365" width="22.85546875" style="319" customWidth="1"/>
    <col min="15366" max="15366" width="16.7109375" style="319" customWidth="1"/>
    <col min="15367" max="15367" width="25.42578125" style="319" customWidth="1"/>
    <col min="15368" max="15368" width="20.42578125" style="319" customWidth="1"/>
    <col min="15369" max="15369" width="1.140625" style="319" customWidth="1"/>
    <col min="15370" max="15370" width="16" style="319" customWidth="1"/>
    <col min="15371" max="15371" width="4.42578125" style="319" customWidth="1"/>
    <col min="15372" max="15373" width="21.7109375" style="319" customWidth="1"/>
    <col min="15374" max="15374" width="13.7109375" style="319" customWidth="1"/>
    <col min="15375" max="15375" width="14.28515625" style="319" customWidth="1"/>
    <col min="15376" max="15376" width="10.42578125" style="319" customWidth="1"/>
    <col min="15377" max="15377" width="5.7109375" style="319" customWidth="1"/>
    <col min="15378" max="15378" width="17.140625" style="319" customWidth="1"/>
    <col min="15379" max="15379" width="12.5703125" style="319"/>
    <col min="15380" max="15380" width="8.42578125" style="319" customWidth="1"/>
    <col min="15381" max="15619" width="12.5703125" style="319"/>
    <col min="15620" max="15620" width="15.28515625" style="319" customWidth="1"/>
    <col min="15621" max="15621" width="22.85546875" style="319" customWidth="1"/>
    <col min="15622" max="15622" width="16.7109375" style="319" customWidth="1"/>
    <col min="15623" max="15623" width="25.42578125" style="319" customWidth="1"/>
    <col min="15624" max="15624" width="20.42578125" style="319" customWidth="1"/>
    <col min="15625" max="15625" width="1.140625" style="319" customWidth="1"/>
    <col min="15626" max="15626" width="16" style="319" customWidth="1"/>
    <col min="15627" max="15627" width="4.42578125" style="319" customWidth="1"/>
    <col min="15628" max="15629" width="21.7109375" style="319" customWidth="1"/>
    <col min="15630" max="15630" width="13.7109375" style="319" customWidth="1"/>
    <col min="15631" max="15631" width="14.28515625" style="319" customWidth="1"/>
    <col min="15632" max="15632" width="10.42578125" style="319" customWidth="1"/>
    <col min="15633" max="15633" width="5.7109375" style="319" customWidth="1"/>
    <col min="15634" max="15634" width="17.140625" style="319" customWidth="1"/>
    <col min="15635" max="15635" width="12.5703125" style="319"/>
    <col min="15636" max="15636" width="8.42578125" style="319" customWidth="1"/>
    <col min="15637" max="15875" width="12.5703125" style="319"/>
    <col min="15876" max="15876" width="15.28515625" style="319" customWidth="1"/>
    <col min="15877" max="15877" width="22.85546875" style="319" customWidth="1"/>
    <col min="15878" max="15878" width="16.7109375" style="319" customWidth="1"/>
    <col min="15879" max="15879" width="25.42578125" style="319" customWidth="1"/>
    <col min="15880" max="15880" width="20.42578125" style="319" customWidth="1"/>
    <col min="15881" max="15881" width="1.140625" style="319" customWidth="1"/>
    <col min="15882" max="15882" width="16" style="319" customWidth="1"/>
    <col min="15883" max="15883" width="4.42578125" style="319" customWidth="1"/>
    <col min="15884" max="15885" width="21.7109375" style="319" customWidth="1"/>
    <col min="15886" max="15886" width="13.7109375" style="319" customWidth="1"/>
    <col min="15887" max="15887" width="14.28515625" style="319" customWidth="1"/>
    <col min="15888" max="15888" width="10.42578125" style="319" customWidth="1"/>
    <col min="15889" max="15889" width="5.7109375" style="319" customWidth="1"/>
    <col min="15890" max="15890" width="17.140625" style="319" customWidth="1"/>
    <col min="15891" max="15891" width="12.5703125" style="319"/>
    <col min="15892" max="15892" width="8.42578125" style="319" customWidth="1"/>
    <col min="15893" max="16131" width="12.5703125" style="319"/>
    <col min="16132" max="16132" width="15.28515625" style="319" customWidth="1"/>
    <col min="16133" max="16133" width="22.85546875" style="319" customWidth="1"/>
    <col min="16134" max="16134" width="16.7109375" style="319" customWidth="1"/>
    <col min="16135" max="16135" width="25.42578125" style="319" customWidth="1"/>
    <col min="16136" max="16136" width="20.42578125" style="319" customWidth="1"/>
    <col min="16137" max="16137" width="1.140625" style="319" customWidth="1"/>
    <col min="16138" max="16138" width="16" style="319" customWidth="1"/>
    <col min="16139" max="16139" width="4.42578125" style="319" customWidth="1"/>
    <col min="16140" max="16141" width="21.7109375" style="319" customWidth="1"/>
    <col min="16142" max="16142" width="13.7109375" style="319" customWidth="1"/>
    <col min="16143" max="16143" width="14.28515625" style="319" customWidth="1"/>
    <col min="16144" max="16144" width="10.42578125" style="319" customWidth="1"/>
    <col min="16145" max="16145" width="5.7109375" style="319" customWidth="1"/>
    <col min="16146" max="16146" width="17.140625" style="319" customWidth="1"/>
    <col min="16147" max="16147" width="12.5703125" style="319"/>
    <col min="16148" max="16148" width="8.42578125" style="319" customWidth="1"/>
    <col min="16149" max="16384" width="12.5703125" style="319"/>
  </cols>
  <sheetData>
    <row r="1" spans="1:25" s="311" customFormat="1">
      <c r="A1" s="309"/>
      <c r="B1" s="310"/>
      <c r="C1" s="309"/>
      <c r="D1" s="309"/>
      <c r="E1" s="309"/>
      <c r="F1" s="309"/>
      <c r="G1" s="309"/>
      <c r="H1" s="309"/>
      <c r="I1" s="309"/>
      <c r="J1" s="309"/>
      <c r="K1" s="309"/>
      <c r="L1" s="138"/>
      <c r="M1" s="138"/>
      <c r="N1" s="138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</row>
    <row r="2" spans="1:25" s="311" customFormat="1" ht="13.5" thickBot="1">
      <c r="A2" s="309"/>
      <c r="B2" s="310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1:25" s="311" customFormat="1" ht="12.75" customHeight="1" thickBot="1">
      <c r="A3" s="138"/>
      <c r="B3" s="138"/>
      <c r="C3" s="138"/>
      <c r="D3" s="1114" t="s">
        <v>274</v>
      </c>
      <c r="E3" s="1115"/>
      <c r="F3" s="1116"/>
      <c r="G3" s="1108" t="s">
        <v>0</v>
      </c>
      <c r="H3" s="1110"/>
      <c r="I3" s="1110"/>
      <c r="J3" s="1109"/>
      <c r="K3" s="312"/>
      <c r="L3" s="1120" t="s">
        <v>31</v>
      </c>
      <c r="M3" s="1121"/>
      <c r="N3" s="1122" t="s">
        <v>6</v>
      </c>
      <c r="O3" s="313"/>
      <c r="P3" s="314"/>
      <c r="Q3" s="315"/>
      <c r="R3" s="315"/>
      <c r="S3" s="309"/>
      <c r="T3" s="309"/>
      <c r="U3" s="309"/>
      <c r="V3" s="309"/>
      <c r="W3" s="309"/>
      <c r="X3" s="309"/>
      <c r="Y3" s="309"/>
    </row>
    <row r="4" spans="1:25" ht="43.5" customHeight="1" thickBot="1">
      <c r="A4" s="138"/>
      <c r="B4" s="138"/>
      <c r="C4" s="138"/>
      <c r="D4" s="1117"/>
      <c r="E4" s="1118"/>
      <c r="F4" s="1119"/>
      <c r="G4" s="632" t="str">
        <f>'FDT - Garage - Chantier'!G2</f>
        <v>g</v>
      </c>
      <c r="H4" s="633"/>
      <c r="I4" s="633"/>
      <c r="J4" s="634"/>
      <c r="K4" s="316"/>
      <c r="L4" s="635">
        <f>LOOKUP(N4,Period!A3:A55,Period!C3:C55)</f>
        <v>45661</v>
      </c>
      <c r="M4" s="636"/>
      <c r="N4" s="317">
        <f>'FDT - Garage - Chantier'!P2</f>
        <v>2</v>
      </c>
      <c r="O4" s="313"/>
      <c r="P4" s="314"/>
      <c r="Q4" s="309"/>
      <c r="R4" s="318"/>
      <c r="S4" s="318"/>
      <c r="T4" s="318"/>
      <c r="U4" s="318"/>
      <c r="V4" s="318"/>
      <c r="W4" s="318"/>
      <c r="X4" s="318"/>
      <c r="Y4" s="318"/>
    </row>
    <row r="5" spans="1:25" ht="37.5" customHeight="1" thickBot="1">
      <c r="A5" s="318"/>
      <c r="B5" s="320"/>
      <c r="C5" s="321"/>
      <c r="D5" s="321"/>
      <c r="E5" s="321"/>
      <c r="F5" s="318"/>
      <c r="G5" s="318"/>
      <c r="H5" s="318"/>
      <c r="I5" s="318"/>
      <c r="J5" s="318"/>
      <c r="K5" s="318"/>
      <c r="L5" s="637" t="s">
        <v>136</v>
      </c>
      <c r="M5" s="638"/>
      <c r="N5" s="639"/>
      <c r="O5" s="322"/>
      <c r="P5" s="314"/>
      <c r="Q5" s="309"/>
      <c r="R5" s="309"/>
      <c r="S5" s="309"/>
      <c r="T5" s="309"/>
      <c r="U5" s="309"/>
      <c r="V5" s="318"/>
      <c r="W5" s="318"/>
      <c r="X5" s="318"/>
      <c r="Y5" s="318"/>
    </row>
    <row r="6" spans="1:25" s="332" customFormat="1" ht="26.25" thickBot="1">
      <c r="A6" s="323"/>
      <c r="B6" s="324" t="s">
        <v>137</v>
      </c>
      <c r="C6" s="622" t="s">
        <v>156</v>
      </c>
      <c r="D6" s="623"/>
      <c r="E6" s="623"/>
      <c r="F6" s="623"/>
      <c r="G6" s="624"/>
      <c r="H6" s="325" t="s">
        <v>138</v>
      </c>
      <c r="I6" s="323"/>
      <c r="J6" s="326" t="s">
        <v>139</v>
      </c>
      <c r="K6" s="323"/>
      <c r="L6" s="327" t="s">
        <v>140</v>
      </c>
      <c r="M6" s="625" t="s">
        <v>141</v>
      </c>
      <c r="N6" s="627" t="s">
        <v>142</v>
      </c>
      <c r="O6" s="328"/>
      <c r="P6" s="314"/>
      <c r="Q6" s="329"/>
      <c r="R6" s="330"/>
      <c r="S6" s="330"/>
      <c r="T6" s="330"/>
      <c r="U6" s="331"/>
      <c r="V6" s="323"/>
      <c r="W6" s="323"/>
      <c r="X6" s="323"/>
      <c r="Y6" s="323"/>
    </row>
    <row r="7" spans="1:25" s="332" customFormat="1" ht="28.5" customHeight="1" thickBot="1">
      <c r="A7" s="323"/>
      <c r="B7" s="333" t="s">
        <v>3</v>
      </c>
      <c r="C7" s="629"/>
      <c r="D7" s="630"/>
      <c r="E7" s="630"/>
      <c r="F7" s="630"/>
      <c r="G7" s="631"/>
      <c r="H7" s="334">
        <v>0.4</v>
      </c>
      <c r="I7" s="335"/>
      <c r="J7" s="336"/>
      <c r="K7" s="323"/>
      <c r="L7" s="327"/>
      <c r="M7" s="626"/>
      <c r="N7" s="628"/>
      <c r="O7" s="314"/>
      <c r="P7" s="314"/>
      <c r="Q7" s="323"/>
      <c r="R7" s="337"/>
      <c r="S7" s="329"/>
      <c r="T7" s="329"/>
      <c r="U7" s="329"/>
      <c r="V7" s="323"/>
      <c r="W7" s="323"/>
      <c r="X7" s="323"/>
      <c r="Y7" s="323"/>
    </row>
    <row r="8" spans="1:25">
      <c r="A8" s="318"/>
      <c r="B8" s="338"/>
      <c r="C8" s="640"/>
      <c r="D8" s="641"/>
      <c r="E8" s="641"/>
      <c r="F8" s="642"/>
      <c r="G8" s="643"/>
      <c r="H8" s="339"/>
      <c r="I8" s="318"/>
      <c r="J8" s="340">
        <f>H8*0.4</f>
        <v>0</v>
      </c>
      <c r="K8" s="318"/>
      <c r="L8" s="341"/>
      <c r="M8" s="342" t="str">
        <f t="shared" ref="M8:M15" si="0">IF(ISERROR(L8/J8),"",L8/J8)</f>
        <v/>
      </c>
      <c r="N8" s="343"/>
      <c r="O8" s="344"/>
      <c r="P8" s="309"/>
      <c r="Q8" s="345"/>
      <c r="R8" s="346"/>
      <c r="S8" s="309"/>
      <c r="T8" s="309"/>
      <c r="U8" s="309"/>
      <c r="V8" s="318"/>
      <c r="W8" s="318"/>
      <c r="X8" s="318"/>
      <c r="Y8" s="318"/>
    </row>
    <row r="9" spans="1:25">
      <c r="A9" s="318"/>
      <c r="B9" s="347"/>
      <c r="C9" s="644"/>
      <c r="D9" s="645"/>
      <c r="E9" s="645"/>
      <c r="F9" s="645"/>
      <c r="G9" s="646"/>
      <c r="H9" s="348"/>
      <c r="I9" s="318"/>
      <c r="J9" s="340">
        <f t="shared" ref="J9:J14" si="1">H9*0.4</f>
        <v>0</v>
      </c>
      <c r="K9" s="318"/>
      <c r="L9" s="349"/>
      <c r="M9" s="342" t="str">
        <f t="shared" si="0"/>
        <v/>
      </c>
      <c r="N9" s="350"/>
      <c r="O9" s="344"/>
      <c r="P9" s="309"/>
      <c r="Q9" s="345"/>
      <c r="R9" s="346"/>
      <c r="S9" s="309"/>
      <c r="T9" s="309"/>
      <c r="U9" s="309"/>
      <c r="V9" s="318"/>
      <c r="W9" s="318"/>
      <c r="X9" s="318"/>
      <c r="Y9" s="318"/>
    </row>
    <row r="10" spans="1:25">
      <c r="A10" s="318"/>
      <c r="B10" s="347"/>
      <c r="C10" s="644"/>
      <c r="D10" s="645"/>
      <c r="E10" s="645"/>
      <c r="F10" s="645"/>
      <c r="G10" s="646"/>
      <c r="H10" s="348"/>
      <c r="I10" s="318"/>
      <c r="J10" s="340">
        <f t="shared" si="1"/>
        <v>0</v>
      </c>
      <c r="K10" s="318"/>
      <c r="L10" s="349"/>
      <c r="M10" s="342" t="str">
        <f t="shared" si="0"/>
        <v/>
      </c>
      <c r="N10" s="350"/>
      <c r="O10" s="344"/>
      <c r="P10" s="309"/>
      <c r="Q10" s="345"/>
      <c r="R10" s="346"/>
      <c r="S10" s="309"/>
      <c r="T10" s="309"/>
      <c r="U10" s="309"/>
      <c r="V10" s="318"/>
      <c r="W10" s="318"/>
      <c r="X10" s="318"/>
      <c r="Y10" s="318"/>
    </row>
    <row r="11" spans="1:25">
      <c r="A11" s="318"/>
      <c r="B11" s="347"/>
      <c r="C11" s="1123"/>
      <c r="D11" s="1124"/>
      <c r="E11" s="1124"/>
      <c r="F11" s="1124"/>
      <c r="G11" s="1125"/>
      <c r="H11" s="348"/>
      <c r="I11" s="318"/>
      <c r="J11" s="340">
        <f t="shared" si="1"/>
        <v>0</v>
      </c>
      <c r="K11" s="318"/>
      <c r="L11" s="349"/>
      <c r="M11" s="342" t="str">
        <f t="shared" si="0"/>
        <v/>
      </c>
      <c r="N11" s="350"/>
      <c r="O11" s="344"/>
      <c r="P11" s="309"/>
      <c r="Q11" s="345"/>
      <c r="R11" s="346"/>
      <c r="S11" s="309"/>
      <c r="T11" s="309"/>
      <c r="U11" s="309"/>
      <c r="V11" s="318"/>
      <c r="W11" s="318"/>
      <c r="X11" s="318"/>
      <c r="Y11" s="318"/>
    </row>
    <row r="12" spans="1:25">
      <c r="A12" s="318"/>
      <c r="B12" s="351"/>
      <c r="C12" s="647"/>
      <c r="D12" s="648"/>
      <c r="E12" s="648"/>
      <c r="F12" s="649"/>
      <c r="G12" s="650"/>
      <c r="H12" s="352"/>
      <c r="I12" s="318"/>
      <c r="J12" s="340">
        <f t="shared" si="1"/>
        <v>0</v>
      </c>
      <c r="K12" s="318"/>
      <c r="L12" s="349"/>
      <c r="M12" s="342" t="str">
        <f t="shared" si="0"/>
        <v/>
      </c>
      <c r="N12" s="353"/>
      <c r="O12" s="344"/>
      <c r="P12" s="309"/>
      <c r="Q12" s="345"/>
      <c r="R12" s="309"/>
      <c r="S12" s="309"/>
      <c r="T12" s="309"/>
      <c r="U12" s="309"/>
      <c r="V12" s="318"/>
      <c r="W12" s="318"/>
      <c r="X12" s="318"/>
      <c r="Y12" s="318"/>
    </row>
    <row r="13" spans="1:25" ht="13.5" thickBot="1">
      <c r="A13" s="318"/>
      <c r="B13" s="351"/>
      <c r="C13" s="651"/>
      <c r="D13" s="652"/>
      <c r="E13" s="652"/>
      <c r="F13" s="653"/>
      <c r="G13" s="654"/>
      <c r="H13" s="352"/>
      <c r="I13" s="318"/>
      <c r="J13" s="340">
        <f t="shared" si="1"/>
        <v>0</v>
      </c>
      <c r="K13" s="318"/>
      <c r="L13" s="349"/>
      <c r="M13" s="342" t="str">
        <f t="shared" si="0"/>
        <v/>
      </c>
      <c r="N13" s="353"/>
      <c r="O13" s="354"/>
      <c r="P13" s="309"/>
      <c r="Q13" s="345"/>
      <c r="R13" s="138"/>
      <c r="S13" s="138"/>
      <c r="T13" s="138"/>
      <c r="U13" s="138"/>
      <c r="V13" s="318"/>
      <c r="W13" s="318"/>
      <c r="X13" s="318"/>
      <c r="Y13" s="318"/>
    </row>
    <row r="14" spans="1:25" ht="13.5" thickBot="1">
      <c r="A14" s="318"/>
      <c r="B14" s="355"/>
      <c r="C14" s="658"/>
      <c r="D14" s="659"/>
      <c r="E14" s="659"/>
      <c r="F14" s="660"/>
      <c r="G14" s="661"/>
      <c r="H14" s="356"/>
      <c r="I14" s="318"/>
      <c r="J14" s="340">
        <f t="shared" si="1"/>
        <v>0</v>
      </c>
      <c r="K14" s="318"/>
      <c r="L14" s="357"/>
      <c r="M14" s="358" t="str">
        <f t="shared" si="0"/>
        <v/>
      </c>
      <c r="N14" s="359"/>
      <c r="O14" s="360" t="s">
        <v>11</v>
      </c>
      <c r="P14" s="361"/>
      <c r="Q14" s="345"/>
      <c r="R14" s="138"/>
      <c r="S14" s="138"/>
      <c r="T14" s="138"/>
      <c r="U14" s="138"/>
      <c r="V14" s="318"/>
      <c r="W14" s="318"/>
      <c r="X14" s="318"/>
      <c r="Y14" s="318"/>
    </row>
    <row r="15" spans="1:25" ht="13.5" thickBot="1">
      <c r="A15" s="318"/>
      <c r="B15" s="362"/>
      <c r="C15" s="363"/>
      <c r="D15" s="363"/>
      <c r="E15" s="363"/>
      <c r="F15" s="363"/>
      <c r="G15" s="364" t="s">
        <v>1</v>
      </c>
      <c r="H15" s="365">
        <f>SUM(H8:H14)</f>
        <v>0</v>
      </c>
      <c r="I15" s="318"/>
      <c r="J15" s="366">
        <f>SUM(J8:J14)</f>
        <v>0</v>
      </c>
      <c r="K15" s="318"/>
      <c r="L15" s="367">
        <f>SUM(L8:L14)</f>
        <v>0</v>
      </c>
      <c r="M15" s="368" t="str">
        <f t="shared" si="0"/>
        <v/>
      </c>
      <c r="N15" s="369"/>
      <c r="O15" s="370">
        <v>54018</v>
      </c>
      <c r="P15" s="361"/>
      <c r="Q15" s="345"/>
      <c r="R15" s="138"/>
      <c r="S15" s="138"/>
      <c r="T15" s="138"/>
      <c r="U15" s="138"/>
      <c r="V15" s="318"/>
      <c r="W15" s="318"/>
      <c r="X15" s="318"/>
      <c r="Y15" s="318"/>
    </row>
    <row r="16" spans="1:25" ht="5.25" customHeight="1">
      <c r="A16" s="318"/>
      <c r="B16" s="362"/>
      <c r="C16" s="363"/>
      <c r="D16" s="363"/>
      <c r="E16" s="363"/>
      <c r="F16" s="363"/>
      <c r="G16" s="363"/>
      <c r="H16" s="309"/>
      <c r="I16" s="318"/>
      <c r="J16" s="318"/>
      <c r="K16" s="318"/>
      <c r="L16" s="318"/>
      <c r="M16" s="318"/>
      <c r="N16" s="318"/>
      <c r="P16" s="309"/>
      <c r="Q16" s="345"/>
      <c r="R16" s="138"/>
      <c r="S16" s="138"/>
      <c r="T16" s="138"/>
      <c r="U16" s="138"/>
      <c r="V16" s="318"/>
      <c r="W16" s="318"/>
      <c r="X16" s="318"/>
      <c r="Y16" s="318"/>
    </row>
    <row r="17" spans="1:25" ht="6.75" customHeight="1" thickBot="1">
      <c r="A17" s="318"/>
      <c r="B17" s="362"/>
      <c r="C17" s="363"/>
      <c r="D17" s="363"/>
      <c r="E17" s="363"/>
      <c r="F17" s="363"/>
      <c r="G17" s="363"/>
      <c r="H17" s="309"/>
      <c r="I17" s="318"/>
      <c r="J17" s="318"/>
      <c r="K17" s="318"/>
      <c r="L17" s="318"/>
      <c r="M17" s="318"/>
      <c r="N17" s="318"/>
      <c r="O17" s="318"/>
      <c r="P17" s="309"/>
      <c r="Q17" s="345"/>
      <c r="R17" s="138"/>
      <c r="S17" s="138"/>
      <c r="T17" s="138"/>
      <c r="U17" s="138"/>
      <c r="V17" s="318"/>
      <c r="W17" s="318"/>
      <c r="X17" s="318"/>
      <c r="Y17" s="318"/>
    </row>
    <row r="18" spans="1:25" s="332" customFormat="1">
      <c r="A18" s="323"/>
      <c r="B18" s="371" t="s">
        <v>21</v>
      </c>
      <c r="C18" s="622" t="s">
        <v>22</v>
      </c>
      <c r="D18" s="623"/>
      <c r="E18" s="623"/>
      <c r="F18" s="623"/>
      <c r="G18" s="623"/>
      <c r="H18" s="624"/>
      <c r="I18" s="335"/>
      <c r="J18" s="627" t="s">
        <v>1</v>
      </c>
      <c r="K18" s="323"/>
      <c r="L18" s="372"/>
      <c r="M18" s="625" t="s">
        <v>141</v>
      </c>
      <c r="N18" s="627" t="s">
        <v>142</v>
      </c>
      <c r="O18" s="328"/>
      <c r="P18" s="314"/>
      <c r="Q18" s="345"/>
      <c r="R18" s="138"/>
      <c r="S18" s="138"/>
      <c r="T18" s="138"/>
      <c r="U18" s="138"/>
      <c r="V18" s="323"/>
      <c r="W18" s="323"/>
      <c r="X18" s="323"/>
      <c r="Y18" s="323"/>
    </row>
    <row r="19" spans="1:25" s="332" customFormat="1" ht="13.5" thickBot="1">
      <c r="A19" s="323"/>
      <c r="B19" s="333" t="s">
        <v>3</v>
      </c>
      <c r="C19" s="1126" t="s">
        <v>143</v>
      </c>
      <c r="D19" s="1127"/>
      <c r="E19" s="1127"/>
      <c r="F19" s="1127"/>
      <c r="G19" s="1127"/>
      <c r="H19" s="1128"/>
      <c r="I19" s="335"/>
      <c r="J19" s="628"/>
      <c r="K19" s="323"/>
      <c r="L19" s="373"/>
      <c r="M19" s="626"/>
      <c r="N19" s="628"/>
      <c r="O19" s="328"/>
      <c r="P19" s="314"/>
      <c r="Q19" s="345"/>
      <c r="R19" s="138"/>
      <c r="S19" s="138"/>
      <c r="T19" s="138"/>
      <c r="U19" s="138"/>
      <c r="V19" s="323"/>
      <c r="W19" s="323"/>
      <c r="X19" s="323"/>
      <c r="Y19" s="323"/>
    </row>
    <row r="20" spans="1:25" ht="14.25" customHeight="1">
      <c r="A20" s="318"/>
      <c r="B20" s="374"/>
      <c r="C20" s="662" t="s">
        <v>144</v>
      </c>
      <c r="D20" s="663"/>
      <c r="E20" s="663"/>
      <c r="F20" s="663"/>
      <c r="G20" s="663"/>
      <c r="H20" s="664"/>
      <c r="I20" s="318"/>
      <c r="J20" s="375"/>
      <c r="K20" s="318"/>
      <c r="L20" s="349"/>
      <c r="M20" s="342" t="str">
        <f t="shared" ref="M20:M26" si="2">IF(ISERROR(L20/J20),"",L20/J20)</f>
        <v/>
      </c>
      <c r="N20" s="343"/>
      <c r="O20" s="344"/>
      <c r="P20" s="314"/>
      <c r="Q20" s="345"/>
      <c r="R20" s="138"/>
      <c r="S20" s="138"/>
      <c r="T20" s="138"/>
      <c r="U20" s="138"/>
      <c r="V20" s="318"/>
      <c r="W20" s="318"/>
      <c r="X20" s="318"/>
      <c r="Y20" s="318"/>
    </row>
    <row r="21" spans="1:25">
      <c r="A21" s="318"/>
      <c r="B21" s="351"/>
      <c r="C21" s="662" t="s">
        <v>144</v>
      </c>
      <c r="D21" s="663"/>
      <c r="E21" s="663"/>
      <c r="F21" s="663"/>
      <c r="G21" s="663"/>
      <c r="H21" s="664"/>
      <c r="I21" s="318"/>
      <c r="J21" s="376"/>
      <c r="K21" s="318"/>
      <c r="L21" s="349"/>
      <c r="M21" s="342" t="str">
        <f t="shared" si="2"/>
        <v/>
      </c>
      <c r="N21" s="350"/>
      <c r="O21" s="344"/>
      <c r="P21" s="309"/>
      <c r="Q21" s="345"/>
      <c r="R21" s="138"/>
      <c r="S21" s="138"/>
      <c r="T21" s="138"/>
      <c r="U21" s="138"/>
      <c r="V21" s="318"/>
      <c r="W21" s="318"/>
      <c r="X21" s="318"/>
      <c r="Y21" s="318"/>
    </row>
    <row r="22" spans="1:25">
      <c r="A22" s="318"/>
      <c r="B22" s="351"/>
      <c r="C22" s="662" t="s">
        <v>144</v>
      </c>
      <c r="D22" s="663"/>
      <c r="E22" s="663"/>
      <c r="F22" s="663"/>
      <c r="G22" s="663"/>
      <c r="H22" s="664"/>
      <c r="I22" s="318"/>
      <c r="J22" s="376"/>
      <c r="K22" s="318"/>
      <c r="L22" s="349"/>
      <c r="M22" s="342" t="str">
        <f t="shared" si="2"/>
        <v/>
      </c>
      <c r="N22" s="350"/>
      <c r="O22" s="344"/>
      <c r="P22" s="309"/>
      <c r="Q22" s="345"/>
      <c r="R22" s="138"/>
      <c r="S22" s="138"/>
      <c r="T22" s="138"/>
      <c r="U22" s="138"/>
      <c r="V22" s="318"/>
      <c r="W22" s="318"/>
      <c r="X22" s="318"/>
      <c r="Y22" s="318"/>
    </row>
    <row r="23" spans="1:25">
      <c r="A23" s="318"/>
      <c r="B23" s="377"/>
      <c r="C23" s="662" t="s">
        <v>144</v>
      </c>
      <c r="D23" s="663"/>
      <c r="E23" s="663"/>
      <c r="F23" s="663"/>
      <c r="G23" s="663"/>
      <c r="H23" s="664"/>
      <c r="I23" s="318"/>
      <c r="J23" s="376"/>
      <c r="K23" s="318"/>
      <c r="L23" s="349"/>
      <c r="M23" s="342" t="str">
        <f t="shared" si="2"/>
        <v/>
      </c>
      <c r="N23" s="378"/>
      <c r="O23" s="344"/>
      <c r="P23" s="309"/>
      <c r="Q23" s="345"/>
      <c r="R23" s="138"/>
      <c r="S23" s="138"/>
      <c r="T23" s="138"/>
      <c r="U23" s="138"/>
      <c r="V23" s="318"/>
      <c r="W23" s="318"/>
      <c r="X23" s="318"/>
      <c r="Y23" s="318"/>
    </row>
    <row r="24" spans="1:25" ht="13.5" thickBot="1">
      <c r="A24" s="318"/>
      <c r="B24" s="377"/>
      <c r="C24" s="662" t="s">
        <v>144</v>
      </c>
      <c r="D24" s="663"/>
      <c r="E24" s="663"/>
      <c r="F24" s="663"/>
      <c r="G24" s="663"/>
      <c r="H24" s="664"/>
      <c r="I24" s="318"/>
      <c r="J24" s="376"/>
      <c r="K24" s="318"/>
      <c r="L24" s="349"/>
      <c r="M24" s="379" t="str">
        <f t="shared" si="2"/>
        <v/>
      </c>
      <c r="N24" s="380"/>
      <c r="O24" s="354"/>
      <c r="P24" s="309"/>
      <c r="Q24" s="345"/>
      <c r="R24" s="138"/>
      <c r="S24" s="138"/>
      <c r="T24" s="138"/>
      <c r="U24" s="138"/>
      <c r="V24" s="318"/>
      <c r="W24" s="318"/>
      <c r="X24" s="318"/>
      <c r="Y24" s="318"/>
    </row>
    <row r="25" spans="1:25" ht="13.5" thickBot="1">
      <c r="A25" s="318"/>
      <c r="B25" s="355"/>
      <c r="C25" s="655" t="s">
        <v>144</v>
      </c>
      <c r="D25" s="656"/>
      <c r="E25" s="656"/>
      <c r="F25" s="656"/>
      <c r="G25" s="656"/>
      <c r="H25" s="657"/>
      <c r="I25" s="318"/>
      <c r="J25" s="381"/>
      <c r="K25" s="318"/>
      <c r="L25" s="349"/>
      <c r="M25" s="358" t="str">
        <f t="shared" si="2"/>
        <v/>
      </c>
      <c r="N25" s="382"/>
      <c r="O25" s="383" t="s">
        <v>11</v>
      </c>
      <c r="P25" s="361"/>
      <c r="Q25" s="345"/>
      <c r="R25" s="138"/>
      <c r="S25" s="138"/>
      <c r="T25" s="138"/>
      <c r="U25" s="138"/>
      <c r="V25" s="318"/>
      <c r="W25" s="318"/>
      <c r="X25" s="318"/>
      <c r="Y25" s="318"/>
    </row>
    <row r="26" spans="1:25" ht="13.5" thickBot="1">
      <c r="A26" s="318"/>
      <c r="B26" s="362"/>
      <c r="C26" s="363"/>
      <c r="D26" s="363"/>
      <c r="E26" s="363"/>
      <c r="F26" s="363"/>
      <c r="G26" s="363"/>
      <c r="H26" s="364" t="s">
        <v>1</v>
      </c>
      <c r="I26" s="318"/>
      <c r="J26" s="384">
        <f>SUM(J21:J25)</f>
        <v>0</v>
      </c>
      <c r="K26" s="318"/>
      <c r="L26" s="367">
        <f>SUM(L20:L25)</f>
        <v>0</v>
      </c>
      <c r="M26" s="368" t="str">
        <f t="shared" si="2"/>
        <v/>
      </c>
      <c r="N26" s="385"/>
      <c r="O26" s="370">
        <v>54017</v>
      </c>
      <c r="P26" s="361"/>
      <c r="Q26" s="345"/>
      <c r="R26" s="138"/>
      <c r="S26" s="138"/>
      <c r="T26" s="138"/>
      <c r="U26" s="138"/>
      <c r="V26" s="318"/>
      <c r="W26" s="318"/>
      <c r="X26" s="318"/>
      <c r="Y26" s="318"/>
    </row>
    <row r="27" spans="1:25" ht="6.4" customHeight="1" thickBot="1">
      <c r="A27" s="318"/>
      <c r="B27" s="362"/>
      <c r="C27" s="363"/>
      <c r="D27" s="363"/>
      <c r="E27" s="363"/>
      <c r="F27" s="363"/>
      <c r="G27" s="363"/>
      <c r="H27" s="386"/>
      <c r="I27" s="318"/>
      <c r="J27" s="387"/>
      <c r="K27" s="318"/>
      <c r="P27" s="309"/>
      <c r="Q27" s="345"/>
      <c r="R27" s="138"/>
      <c r="S27" s="138"/>
      <c r="T27" s="138"/>
      <c r="U27" s="138"/>
      <c r="V27" s="318"/>
      <c r="W27" s="318"/>
      <c r="X27" s="318"/>
      <c r="Y27" s="318"/>
    </row>
    <row r="28" spans="1:25" s="332" customFormat="1" ht="13.5" thickBot="1">
      <c r="A28" s="323"/>
      <c r="B28" s="388" t="s">
        <v>24</v>
      </c>
      <c r="C28" s="665" t="s">
        <v>25</v>
      </c>
      <c r="D28" s="666"/>
      <c r="E28" s="666"/>
      <c r="F28" s="666"/>
      <c r="G28" s="666"/>
      <c r="H28" s="667"/>
      <c r="I28" s="335"/>
      <c r="J28" s="668" t="s">
        <v>1</v>
      </c>
      <c r="K28" s="323"/>
      <c r="L28" s="372"/>
      <c r="M28" s="625" t="s">
        <v>141</v>
      </c>
      <c r="N28" s="627" t="s">
        <v>142</v>
      </c>
      <c r="O28" s="670" t="s">
        <v>11</v>
      </c>
      <c r="P28" s="138"/>
      <c r="Q28" s="345"/>
      <c r="R28" s="138"/>
      <c r="S28" s="138"/>
      <c r="T28" s="138"/>
      <c r="U28" s="138"/>
      <c r="V28" s="323"/>
      <c r="W28" s="323"/>
      <c r="X28" s="323"/>
      <c r="Y28" s="323"/>
    </row>
    <row r="29" spans="1:25" s="332" customFormat="1" ht="26.25" thickBot="1">
      <c r="A29" s="323"/>
      <c r="B29" s="389" t="s">
        <v>3</v>
      </c>
      <c r="C29" s="1129" t="s">
        <v>145</v>
      </c>
      <c r="D29" s="1130"/>
      <c r="E29" s="1130"/>
      <c r="F29" s="1130"/>
      <c r="G29" s="1131"/>
      <c r="H29" s="1071" t="s">
        <v>69</v>
      </c>
      <c r="I29" s="335"/>
      <c r="J29" s="669"/>
      <c r="K29" s="323"/>
      <c r="L29" s="373"/>
      <c r="M29" s="626"/>
      <c r="N29" s="628"/>
      <c r="O29" s="671"/>
      <c r="P29" s="138"/>
      <c r="Q29" s="345"/>
      <c r="R29" s="138"/>
      <c r="S29" s="138"/>
      <c r="T29" s="138"/>
      <c r="U29" s="138"/>
      <c r="V29" s="323"/>
      <c r="W29" s="323"/>
      <c r="X29" s="323"/>
      <c r="Y29" s="323"/>
    </row>
    <row r="30" spans="1:25" ht="12.75" customHeight="1">
      <c r="A30" s="318"/>
      <c r="B30" s="390"/>
      <c r="C30" s="672"/>
      <c r="D30" s="673"/>
      <c r="E30" s="673"/>
      <c r="F30" s="673"/>
      <c r="G30" s="674"/>
      <c r="H30" s="1072"/>
      <c r="I30" s="318"/>
      <c r="J30" s="391"/>
      <c r="K30" s="318"/>
      <c r="L30" s="349"/>
      <c r="M30" s="342" t="str">
        <f t="shared" ref="M30:M36" si="3">IF(ISERROR(L30/J30),"",L30/J30)</f>
        <v/>
      </c>
      <c r="N30" s="343"/>
      <c r="O30" s="392"/>
      <c r="P30" s="138"/>
      <c r="Q30" s="345"/>
      <c r="R30" s="138"/>
      <c r="S30" s="138"/>
      <c r="T30" s="138"/>
      <c r="U30" s="138"/>
      <c r="V30" s="318"/>
      <c r="W30" s="318"/>
      <c r="X30" s="318"/>
      <c r="Y30" s="318"/>
    </row>
    <row r="31" spans="1:25" ht="12.75" customHeight="1">
      <c r="A31" s="318"/>
      <c r="B31" s="393"/>
      <c r="C31" s="675"/>
      <c r="D31" s="676"/>
      <c r="E31" s="676"/>
      <c r="F31" s="676"/>
      <c r="G31" s="677"/>
      <c r="H31" s="1073"/>
      <c r="I31" s="318"/>
      <c r="J31" s="394"/>
      <c r="K31" s="318"/>
      <c r="L31" s="349"/>
      <c r="M31" s="342" t="str">
        <f t="shared" si="3"/>
        <v/>
      </c>
      <c r="N31" s="350"/>
      <c r="O31" s="395"/>
      <c r="P31" s="138"/>
      <c r="Q31" s="345"/>
      <c r="R31" s="138"/>
      <c r="S31" s="138"/>
      <c r="T31" s="138"/>
      <c r="U31" s="138"/>
      <c r="V31" s="318"/>
      <c r="W31" s="318"/>
      <c r="X31" s="318"/>
      <c r="Y31" s="318"/>
    </row>
    <row r="32" spans="1:25" ht="12.75" customHeight="1">
      <c r="A32" s="318"/>
      <c r="B32" s="393"/>
      <c r="C32" s="675"/>
      <c r="D32" s="676"/>
      <c r="E32" s="676"/>
      <c r="F32" s="676"/>
      <c r="G32" s="677"/>
      <c r="H32" s="1132"/>
      <c r="I32" s="318"/>
      <c r="J32" s="375"/>
      <c r="K32" s="318"/>
      <c r="L32" s="349"/>
      <c r="M32" s="342" t="str">
        <f t="shared" si="3"/>
        <v/>
      </c>
      <c r="N32" s="350"/>
      <c r="O32" s="396"/>
      <c r="P32" s="138"/>
      <c r="Q32" s="345"/>
      <c r="R32" s="138"/>
      <c r="S32" s="138"/>
      <c r="T32" s="138"/>
      <c r="U32" s="138"/>
      <c r="V32" s="318"/>
      <c r="W32" s="318"/>
      <c r="X32" s="318"/>
      <c r="Y32" s="318"/>
    </row>
    <row r="33" spans="1:25" ht="12.4" customHeight="1">
      <c r="A33" s="318"/>
      <c r="B33" s="397"/>
      <c r="C33" s="644"/>
      <c r="D33" s="645"/>
      <c r="E33" s="645"/>
      <c r="F33" s="645"/>
      <c r="G33" s="646"/>
      <c r="H33" s="1073"/>
      <c r="I33" s="318"/>
      <c r="J33" s="394"/>
      <c r="K33" s="318"/>
      <c r="L33" s="349"/>
      <c r="M33" s="342" t="str">
        <f t="shared" si="3"/>
        <v/>
      </c>
      <c r="N33" s="350"/>
      <c r="O33" s="398"/>
      <c r="P33" s="138"/>
      <c r="Q33" s="345"/>
      <c r="R33" s="138"/>
      <c r="S33" s="138"/>
      <c r="T33" s="138"/>
      <c r="U33" s="138"/>
      <c r="V33" s="318"/>
      <c r="W33" s="318"/>
      <c r="X33" s="318"/>
      <c r="Y33" s="318"/>
    </row>
    <row r="34" spans="1:25" ht="12.4" customHeight="1">
      <c r="A34" s="318"/>
      <c r="B34" s="399"/>
      <c r="C34" s="644"/>
      <c r="D34" s="645"/>
      <c r="E34" s="645"/>
      <c r="F34" s="645"/>
      <c r="G34" s="646"/>
      <c r="H34" s="1073"/>
      <c r="I34" s="318"/>
      <c r="J34" s="394"/>
      <c r="K34" s="318"/>
      <c r="L34" s="349"/>
      <c r="M34" s="342" t="str">
        <f t="shared" si="3"/>
        <v/>
      </c>
      <c r="N34" s="350"/>
      <c r="O34" s="398"/>
      <c r="P34" s="138"/>
      <c r="Q34" s="345"/>
      <c r="R34" s="138"/>
      <c r="S34" s="138"/>
      <c r="T34" s="138"/>
      <c r="U34" s="138"/>
      <c r="V34" s="318"/>
      <c r="W34" s="318"/>
      <c r="X34" s="318"/>
      <c r="Y34" s="318"/>
    </row>
    <row r="35" spans="1:25" ht="12.4" customHeight="1">
      <c r="A35" s="318"/>
      <c r="B35" s="400"/>
      <c r="C35" s="644"/>
      <c r="D35" s="645"/>
      <c r="E35" s="645"/>
      <c r="F35" s="645"/>
      <c r="G35" s="646"/>
      <c r="H35" s="1073"/>
      <c r="I35" s="318"/>
      <c r="J35" s="394"/>
      <c r="K35" s="318"/>
      <c r="L35" s="349"/>
      <c r="M35" s="342" t="str">
        <f t="shared" si="3"/>
        <v/>
      </c>
      <c r="N35" s="350"/>
      <c r="O35" s="398"/>
      <c r="P35" s="138"/>
      <c r="Q35" s="345"/>
      <c r="R35" s="138"/>
      <c r="S35" s="138"/>
      <c r="T35" s="138"/>
      <c r="U35" s="138"/>
      <c r="V35" s="318"/>
      <c r="W35" s="318"/>
      <c r="X35" s="318"/>
      <c r="Y35" s="318"/>
    </row>
    <row r="36" spans="1:25" ht="12.4" customHeight="1" thickBot="1">
      <c r="A36" s="318"/>
      <c r="B36" s="401"/>
      <c r="C36" s="681"/>
      <c r="D36" s="682"/>
      <c r="E36" s="682"/>
      <c r="F36" s="682"/>
      <c r="G36" s="683"/>
      <c r="H36" s="1074"/>
      <c r="I36" s="318"/>
      <c r="J36" s="402"/>
      <c r="K36" s="318"/>
      <c r="L36" s="349"/>
      <c r="M36" s="342" t="str">
        <f t="shared" si="3"/>
        <v/>
      </c>
      <c r="N36" s="350"/>
      <c r="O36" s="398"/>
      <c r="P36" s="138"/>
      <c r="Q36" s="345"/>
      <c r="R36" s="138"/>
      <c r="S36" s="138"/>
      <c r="T36" s="138"/>
      <c r="U36" s="138"/>
      <c r="V36" s="318"/>
      <c r="W36" s="318"/>
      <c r="X36" s="318"/>
      <c r="Y36" s="318"/>
    </row>
    <row r="37" spans="1:25" ht="12.4" hidden="1" customHeight="1">
      <c r="A37" s="318"/>
      <c r="B37" s="403"/>
      <c r="C37" s="404"/>
      <c r="D37" s="405"/>
      <c r="E37" s="405"/>
      <c r="F37" s="405"/>
      <c r="G37" s="405"/>
      <c r="H37" s="406"/>
      <c r="I37" s="318"/>
      <c r="J37" s="407"/>
      <c r="K37" s="318"/>
      <c r="L37" s="408">
        <f>ROUND(J37*12/112,2)</f>
        <v>0</v>
      </c>
      <c r="M37" s="409"/>
      <c r="N37" s="410" t="s">
        <v>146</v>
      </c>
      <c r="O37" s="411"/>
      <c r="P37" s="138"/>
      <c r="Q37" s="345"/>
      <c r="R37" s="138"/>
      <c r="S37" s="138"/>
      <c r="T37" s="138"/>
      <c r="U37" s="138"/>
      <c r="V37" s="318"/>
      <c r="W37" s="318"/>
      <c r="X37" s="318"/>
      <c r="Y37" s="318"/>
    </row>
    <row r="38" spans="1:25" ht="13.15" hidden="1" customHeight="1" thickBot="1">
      <c r="A38" s="318"/>
      <c r="B38" s="412"/>
      <c r="C38" s="413"/>
      <c r="D38" s="414"/>
      <c r="E38" s="414"/>
      <c r="F38" s="415"/>
      <c r="G38" s="415"/>
      <c r="H38" s="416"/>
      <c r="I38" s="318"/>
      <c r="J38" s="407"/>
      <c r="K38" s="318"/>
      <c r="L38" s="417">
        <f>ROUND(J38*12/112,2)</f>
        <v>0</v>
      </c>
      <c r="M38" s="418"/>
      <c r="N38" s="419" t="s">
        <v>146</v>
      </c>
      <c r="O38" s="411"/>
      <c r="P38" s="138"/>
      <c r="Q38" s="345"/>
      <c r="R38" s="138"/>
      <c r="S38" s="138"/>
      <c r="T38" s="138"/>
      <c r="U38" s="138"/>
      <c r="V38" s="318"/>
      <c r="W38" s="318"/>
      <c r="X38" s="318"/>
      <c r="Y38" s="318"/>
    </row>
    <row r="39" spans="1:25" ht="13.5" thickBot="1">
      <c r="A39" s="318"/>
      <c r="B39" s="362"/>
      <c r="C39" s="363"/>
      <c r="D39" s="363"/>
      <c r="E39" s="363"/>
      <c r="F39" s="363"/>
      <c r="G39" s="363"/>
      <c r="H39" s="364" t="s">
        <v>1</v>
      </c>
      <c r="I39" s="318"/>
      <c r="J39" s="366">
        <f>SUM(J30:J38)</f>
        <v>0</v>
      </c>
      <c r="K39" s="318"/>
      <c r="L39" s="420">
        <f>SUM(L30:L38)</f>
        <v>0</v>
      </c>
      <c r="M39" s="368" t="str">
        <f>IF(ISERROR(L39/J39),"",L39/J39)</f>
        <v/>
      </c>
      <c r="N39" s="421"/>
      <c r="O39" s="422"/>
      <c r="P39" s="138"/>
      <c r="Q39" s="345"/>
      <c r="R39" s="138"/>
      <c r="S39" s="138"/>
      <c r="T39" s="138"/>
      <c r="U39" s="138"/>
      <c r="V39" s="318"/>
      <c r="W39" s="318"/>
      <c r="X39" s="318"/>
      <c r="Y39" s="318"/>
    </row>
    <row r="40" spans="1:25" ht="10.15" customHeight="1" thickBot="1">
      <c r="A40" s="318"/>
      <c r="B40" s="362"/>
      <c r="C40" s="363"/>
      <c r="D40" s="363"/>
      <c r="E40" s="363"/>
      <c r="F40" s="363"/>
      <c r="G40" s="363"/>
      <c r="H40" s="386"/>
      <c r="I40" s="318"/>
      <c r="J40" s="387"/>
      <c r="K40" s="318"/>
      <c r="L40" s="318"/>
      <c r="M40" s="318"/>
      <c r="N40" s="318"/>
      <c r="O40" s="318"/>
      <c r="P40" s="309"/>
      <c r="Q40" s="345"/>
      <c r="R40" s="423"/>
      <c r="S40" s="423"/>
      <c r="T40" s="423"/>
      <c r="U40" s="318"/>
      <c r="V40" s="318"/>
      <c r="W40" s="318"/>
      <c r="X40" s="318"/>
      <c r="Y40" s="318"/>
    </row>
    <row r="41" spans="1:25" s="332" customFormat="1" ht="13.5" thickBot="1">
      <c r="A41" s="323"/>
      <c r="B41" s="388" t="s">
        <v>24</v>
      </c>
      <c r="C41" s="665" t="s">
        <v>25</v>
      </c>
      <c r="D41" s="666"/>
      <c r="E41" s="666"/>
      <c r="F41" s="666"/>
      <c r="G41" s="666"/>
      <c r="H41" s="667"/>
      <c r="I41" s="335"/>
      <c r="J41" s="668" t="s">
        <v>1</v>
      </c>
      <c r="K41" s="318"/>
      <c r="L41" s="372"/>
      <c r="M41" s="625" t="s">
        <v>141</v>
      </c>
      <c r="N41" s="627" t="s">
        <v>142</v>
      </c>
      <c r="O41" s="670" t="s">
        <v>11</v>
      </c>
      <c r="P41" s="138"/>
      <c r="Q41" s="345"/>
      <c r="R41" s="423"/>
      <c r="S41" s="424"/>
      <c r="T41" s="423"/>
      <c r="U41" s="318"/>
      <c r="V41" s="323"/>
      <c r="W41" s="323"/>
      <c r="X41" s="323"/>
      <c r="Y41" s="323"/>
    </row>
    <row r="42" spans="1:25" s="332" customFormat="1" ht="26.25" thickBot="1">
      <c r="A42" s="323"/>
      <c r="B42" s="389" t="s">
        <v>3</v>
      </c>
      <c r="C42" s="1129" t="s">
        <v>147</v>
      </c>
      <c r="D42" s="1130"/>
      <c r="E42" s="1130"/>
      <c r="F42" s="1130"/>
      <c r="G42" s="1131"/>
      <c r="H42" s="1075" t="s">
        <v>62</v>
      </c>
      <c r="I42" s="335"/>
      <c r="J42" s="669"/>
      <c r="K42" s="318"/>
      <c r="L42" s="373"/>
      <c r="M42" s="626"/>
      <c r="N42" s="628"/>
      <c r="O42" s="671"/>
      <c r="P42" s="138"/>
      <c r="Q42" s="345"/>
      <c r="R42" s="423"/>
      <c r="S42" s="423"/>
      <c r="T42" s="423"/>
      <c r="U42" s="318"/>
      <c r="V42" s="323"/>
      <c r="W42" s="323"/>
      <c r="X42" s="323"/>
      <c r="Y42" s="323"/>
    </row>
    <row r="43" spans="1:25" ht="12.75" customHeight="1">
      <c r="A43" s="318"/>
      <c r="B43" s="425"/>
      <c r="C43" s="684"/>
      <c r="D43" s="685"/>
      <c r="E43" s="685"/>
      <c r="F43" s="685"/>
      <c r="G43" s="686"/>
      <c r="H43" s="1072"/>
      <c r="I43" s="426"/>
      <c r="J43" s="391"/>
      <c r="K43" s="318"/>
      <c r="L43" s="427"/>
      <c r="M43" s="342" t="str">
        <f t="shared" ref="M43:M52" si="4">IF(ISERROR(L43/J43),"",L43/J43)</f>
        <v/>
      </c>
      <c r="N43" s="428"/>
      <c r="O43" s="429"/>
      <c r="P43" s="138"/>
      <c r="Q43" s="345"/>
      <c r="R43" s="423"/>
      <c r="S43" s="423"/>
      <c r="T43" s="423"/>
      <c r="U43" s="318"/>
      <c r="V43" s="318"/>
      <c r="W43" s="318"/>
      <c r="X43" s="318"/>
      <c r="Y43" s="318"/>
    </row>
    <row r="44" spans="1:25" ht="12.75" customHeight="1">
      <c r="A44" s="318"/>
      <c r="B44" s="430"/>
      <c r="C44" s="687"/>
      <c r="D44" s="688"/>
      <c r="E44" s="688"/>
      <c r="F44" s="688"/>
      <c r="G44" s="689"/>
      <c r="H44" s="1133"/>
      <c r="I44" s="431"/>
      <c r="J44" s="432"/>
      <c r="K44" s="318"/>
      <c r="L44" s="433"/>
      <c r="M44" s="434" t="str">
        <f t="shared" si="4"/>
        <v/>
      </c>
      <c r="N44" s="435"/>
      <c r="O44" s="436"/>
      <c r="P44" s="138"/>
      <c r="Q44" s="345"/>
      <c r="R44" s="423"/>
      <c r="S44" s="423"/>
      <c r="T44" s="423"/>
      <c r="U44" s="318"/>
      <c r="V44" s="318"/>
      <c r="W44" s="318"/>
      <c r="X44" s="318"/>
      <c r="Y44" s="318"/>
    </row>
    <row r="45" spans="1:25">
      <c r="A45" s="318"/>
      <c r="B45" s="437"/>
      <c r="C45" s="678"/>
      <c r="D45" s="679"/>
      <c r="E45" s="679"/>
      <c r="F45" s="679"/>
      <c r="G45" s="680"/>
      <c r="H45" s="1132"/>
      <c r="I45" s="318"/>
      <c r="J45" s="432"/>
      <c r="K45" s="318"/>
      <c r="L45" s="433"/>
      <c r="M45" s="434" t="str">
        <f t="shared" si="4"/>
        <v/>
      </c>
      <c r="N45" s="438"/>
      <c r="O45" s="439"/>
      <c r="P45" s="138"/>
      <c r="Q45" s="345"/>
      <c r="R45" s="318"/>
      <c r="S45" s="423"/>
      <c r="T45" s="423"/>
      <c r="U45" s="318"/>
      <c r="V45" s="318"/>
      <c r="W45" s="318"/>
      <c r="X45" s="318"/>
      <c r="Y45" s="318"/>
    </row>
    <row r="46" spans="1:25">
      <c r="A46" s="318"/>
      <c r="B46" s="437"/>
      <c r="C46" s="678"/>
      <c r="D46" s="679"/>
      <c r="E46" s="679"/>
      <c r="F46" s="679"/>
      <c r="G46" s="680"/>
      <c r="H46" s="1134"/>
      <c r="I46" s="318"/>
      <c r="J46" s="432"/>
      <c r="K46" s="318"/>
      <c r="L46" s="433"/>
      <c r="M46" s="434" t="str">
        <f t="shared" si="4"/>
        <v/>
      </c>
      <c r="N46" s="438"/>
      <c r="O46" s="439"/>
      <c r="P46" s="138"/>
      <c r="Q46" s="345"/>
      <c r="R46" s="423"/>
      <c r="S46" s="423"/>
      <c r="T46" s="423"/>
      <c r="U46" s="318"/>
      <c r="V46" s="318"/>
      <c r="W46" s="318"/>
      <c r="X46" s="318"/>
      <c r="Y46" s="318"/>
    </row>
    <row r="47" spans="1:25" ht="12.4" customHeight="1">
      <c r="A47" s="318"/>
      <c r="B47" s="437"/>
      <c r="C47" s="678"/>
      <c r="D47" s="679"/>
      <c r="E47" s="679"/>
      <c r="F47" s="679"/>
      <c r="G47" s="680"/>
      <c r="H47" s="1134"/>
      <c r="I47" s="318"/>
      <c r="J47" s="432"/>
      <c r="K47" s="318"/>
      <c r="L47" s="433"/>
      <c r="M47" s="434" t="str">
        <f t="shared" si="4"/>
        <v/>
      </c>
      <c r="N47" s="438"/>
      <c r="O47" s="439"/>
      <c r="P47" s="138"/>
      <c r="Q47" s="345"/>
      <c r="R47" s="423"/>
      <c r="S47" s="423"/>
      <c r="T47" s="423"/>
      <c r="U47" s="318"/>
      <c r="V47" s="318"/>
      <c r="W47" s="318"/>
      <c r="X47" s="318"/>
      <c r="Y47" s="318"/>
    </row>
    <row r="48" spans="1:25">
      <c r="A48" s="318"/>
      <c r="B48" s="437"/>
      <c r="C48" s="678"/>
      <c r="D48" s="679"/>
      <c r="E48" s="679"/>
      <c r="F48" s="679"/>
      <c r="G48" s="680"/>
      <c r="H48" s="1133"/>
      <c r="I48" s="318"/>
      <c r="J48" s="432"/>
      <c r="K48" s="318"/>
      <c r="L48" s="433"/>
      <c r="M48" s="434" t="str">
        <f t="shared" si="4"/>
        <v/>
      </c>
      <c r="N48" s="438"/>
      <c r="O48" s="439"/>
      <c r="P48" s="138"/>
      <c r="Q48" s="345"/>
      <c r="R48" s="423"/>
      <c r="S48" s="423"/>
      <c r="T48" s="423"/>
      <c r="U48" s="318"/>
      <c r="V48" s="318"/>
      <c r="W48" s="318"/>
      <c r="X48" s="318"/>
      <c r="Y48" s="318"/>
    </row>
    <row r="49" spans="1:25" ht="12.4" customHeight="1">
      <c r="A49" s="318"/>
      <c r="B49" s="437"/>
      <c r="C49" s="678"/>
      <c r="D49" s="679"/>
      <c r="E49" s="679"/>
      <c r="F49" s="679"/>
      <c r="G49" s="680"/>
      <c r="H49" s="1132"/>
      <c r="I49" s="318"/>
      <c r="J49" s="432"/>
      <c r="K49" s="318"/>
      <c r="L49" s="433"/>
      <c r="M49" s="434" t="str">
        <f t="shared" si="4"/>
        <v/>
      </c>
      <c r="N49" s="438"/>
      <c r="O49" s="439"/>
      <c r="P49" s="138"/>
      <c r="Q49" s="345"/>
      <c r="R49" s="423"/>
      <c r="S49" s="423"/>
      <c r="T49" s="423"/>
      <c r="U49" s="318"/>
      <c r="V49" s="318"/>
      <c r="W49" s="318"/>
      <c r="X49" s="318"/>
      <c r="Y49" s="318"/>
    </row>
    <row r="50" spans="1:25">
      <c r="A50" s="318"/>
      <c r="B50" s="437"/>
      <c r="C50" s="678"/>
      <c r="D50" s="679"/>
      <c r="E50" s="679"/>
      <c r="F50" s="679"/>
      <c r="G50" s="680"/>
      <c r="H50" s="1133"/>
      <c r="I50" s="318"/>
      <c r="J50" s="432"/>
      <c r="K50" s="318"/>
      <c r="L50" s="433"/>
      <c r="M50" s="434" t="str">
        <f t="shared" si="4"/>
        <v/>
      </c>
      <c r="N50" s="438"/>
      <c r="O50" s="439"/>
      <c r="P50" s="138"/>
      <c r="Q50" s="345"/>
      <c r="R50" s="138"/>
      <c r="S50" s="138"/>
      <c r="T50" s="138"/>
      <c r="U50" s="138"/>
      <c r="V50" s="318"/>
      <c r="W50" s="318"/>
      <c r="X50" s="318"/>
      <c r="Y50" s="318"/>
    </row>
    <row r="51" spans="1:25">
      <c r="A51" s="318"/>
      <c r="B51" s="400"/>
      <c r="C51" s="678"/>
      <c r="D51" s="679"/>
      <c r="E51" s="679"/>
      <c r="F51" s="679"/>
      <c r="G51" s="680"/>
      <c r="H51" s="1132"/>
      <c r="I51" s="318"/>
      <c r="J51" s="432"/>
      <c r="K51" s="318"/>
      <c r="L51" s="433"/>
      <c r="M51" s="434" t="str">
        <f t="shared" si="4"/>
        <v/>
      </c>
      <c r="N51" s="438"/>
      <c r="O51" s="439"/>
      <c r="P51" s="138"/>
      <c r="Q51" s="345"/>
      <c r="R51" s="138"/>
      <c r="S51" s="138"/>
      <c r="T51" s="138"/>
      <c r="U51" s="138"/>
      <c r="V51" s="318"/>
      <c r="W51" s="318"/>
      <c r="X51" s="318"/>
      <c r="Y51" s="318"/>
    </row>
    <row r="52" spans="1:25" ht="13.5" thickBot="1">
      <c r="A52" s="318"/>
      <c r="B52" s="440"/>
      <c r="C52" s="696"/>
      <c r="D52" s="697"/>
      <c r="E52" s="697"/>
      <c r="F52" s="697"/>
      <c r="G52" s="698"/>
      <c r="H52" s="1135"/>
      <c r="I52" s="318"/>
      <c r="J52" s="375"/>
      <c r="K52" s="318"/>
      <c r="L52" s="433"/>
      <c r="M52" s="434" t="str">
        <f t="shared" si="4"/>
        <v/>
      </c>
      <c r="N52" s="438"/>
      <c r="O52" s="439"/>
      <c r="P52" s="138"/>
      <c r="Q52" s="345"/>
      <c r="R52" s="441"/>
      <c r="S52" s="138"/>
      <c r="T52" s="138"/>
      <c r="U52" s="138"/>
      <c r="V52" s="318"/>
      <c r="W52" s="318"/>
      <c r="X52" s="318"/>
      <c r="Y52" s="318"/>
    </row>
    <row r="53" spans="1:25" ht="13.15" hidden="1" customHeight="1">
      <c r="A53" s="318"/>
      <c r="B53" s="403"/>
      <c r="C53" s="442"/>
      <c r="D53" s="443"/>
      <c r="E53" s="443"/>
      <c r="F53" s="444"/>
      <c r="G53" s="443"/>
      <c r="H53" s="445"/>
      <c r="I53" s="318"/>
      <c r="J53" s="446"/>
      <c r="K53" s="318"/>
      <c r="L53" s="447">
        <f t="shared" ref="L53:L55" si="5">ROUND(J53*4/104,2)</f>
        <v>0</v>
      </c>
      <c r="M53" s="448"/>
      <c r="N53" s="410"/>
      <c r="O53" s="449"/>
      <c r="P53" s="138"/>
      <c r="Q53" s="345"/>
      <c r="R53" s="138"/>
      <c r="S53" s="138"/>
      <c r="T53" s="138"/>
      <c r="U53" s="138"/>
      <c r="V53" s="318"/>
      <c r="W53" s="318"/>
      <c r="X53" s="318"/>
      <c r="Y53" s="318"/>
    </row>
    <row r="54" spans="1:25" ht="13.15" hidden="1" customHeight="1">
      <c r="A54" s="318"/>
      <c r="B54" s="403"/>
      <c r="C54" s="450"/>
      <c r="D54" s="451"/>
      <c r="E54" s="451"/>
      <c r="F54" s="452"/>
      <c r="G54" s="452"/>
      <c r="H54" s="453"/>
      <c r="I54" s="318"/>
      <c r="J54" s="454"/>
      <c r="K54" s="318"/>
      <c r="L54" s="447">
        <f t="shared" si="5"/>
        <v>0</v>
      </c>
      <c r="M54" s="448"/>
      <c r="N54" s="410"/>
      <c r="O54" s="449"/>
      <c r="P54" s="138"/>
      <c r="Q54" s="345"/>
      <c r="R54" s="138"/>
      <c r="S54" s="138"/>
      <c r="T54" s="138"/>
      <c r="U54" s="138"/>
      <c r="V54" s="318"/>
      <c r="W54" s="318"/>
      <c r="X54" s="318"/>
      <c r="Y54" s="318"/>
    </row>
    <row r="55" spans="1:25" ht="13.5" hidden="1" customHeight="1" thickBot="1">
      <c r="A55" s="318"/>
      <c r="B55" s="403"/>
      <c r="C55" s="450"/>
      <c r="D55" s="451"/>
      <c r="E55" s="451"/>
      <c r="F55" s="452"/>
      <c r="G55" s="452"/>
      <c r="H55" s="453"/>
      <c r="I55" s="318"/>
      <c r="J55" s="454"/>
      <c r="K55" s="318"/>
      <c r="L55" s="455">
        <f t="shared" si="5"/>
        <v>0</v>
      </c>
      <c r="M55" s="456"/>
      <c r="N55" s="457"/>
      <c r="O55" s="458"/>
      <c r="P55" s="138"/>
      <c r="Q55" s="345"/>
      <c r="R55" s="138"/>
      <c r="S55" s="138"/>
      <c r="T55" s="138"/>
      <c r="U55" s="138"/>
      <c r="V55" s="318"/>
      <c r="W55" s="318"/>
      <c r="X55" s="318"/>
      <c r="Y55" s="318"/>
    </row>
    <row r="56" spans="1:25" ht="13.5" thickBot="1">
      <c r="A56" s="318"/>
      <c r="B56" s="362"/>
      <c r="C56" s="363"/>
      <c r="D56" s="363"/>
      <c r="E56" s="363"/>
      <c r="F56" s="363"/>
      <c r="G56" s="363"/>
      <c r="H56" s="364" t="s">
        <v>1</v>
      </c>
      <c r="I56" s="318"/>
      <c r="J56" s="459">
        <f>SUM(J43:J52)</f>
        <v>0</v>
      </c>
      <c r="K56" s="318"/>
      <c r="L56" s="460">
        <f>SUM(L43:L55)</f>
        <v>0</v>
      </c>
      <c r="M56" s="461" t="str">
        <f>IF(ISERROR(J56/L56),"",J56/L56)</f>
        <v/>
      </c>
      <c r="N56" s="462"/>
      <c r="O56" s="463"/>
      <c r="P56" s="138"/>
      <c r="Q56" s="345"/>
      <c r="R56" s="138"/>
      <c r="S56" s="138"/>
      <c r="T56" s="138"/>
      <c r="U56" s="138"/>
      <c r="V56" s="318"/>
      <c r="W56" s="318"/>
      <c r="X56" s="318"/>
      <c r="Y56" s="318"/>
    </row>
    <row r="57" spans="1:25" ht="3.75" customHeight="1">
      <c r="A57" s="318"/>
      <c r="B57" s="362"/>
      <c r="C57" s="363"/>
      <c r="D57" s="363"/>
      <c r="E57" s="363"/>
      <c r="F57" s="363"/>
      <c r="G57" s="363"/>
      <c r="H57" s="386"/>
      <c r="J57" s="387"/>
      <c r="K57" s="318"/>
      <c r="P57" s="309"/>
      <c r="Q57" s="318"/>
      <c r="R57" s="138"/>
      <c r="S57" s="138"/>
      <c r="T57" s="138"/>
      <c r="U57" s="138"/>
      <c r="V57" s="318"/>
      <c r="W57" s="318"/>
      <c r="X57" s="318"/>
      <c r="Y57" s="318"/>
    </row>
    <row r="58" spans="1:25" ht="6.75" customHeight="1" thickBot="1">
      <c r="A58" s="318"/>
      <c r="B58" s="464"/>
      <c r="C58" s="386"/>
      <c r="D58" s="386"/>
      <c r="E58" s="386"/>
      <c r="F58" s="386"/>
      <c r="G58" s="386"/>
      <c r="H58" s="363"/>
      <c r="I58" s="318"/>
      <c r="J58" s="465"/>
      <c r="K58" s="318"/>
      <c r="L58" s="318"/>
      <c r="M58" s="318"/>
      <c r="N58" s="318"/>
      <c r="O58" s="318"/>
      <c r="P58" s="309"/>
      <c r="Q58" s="318"/>
      <c r="R58" s="138"/>
      <c r="S58" s="138"/>
      <c r="T58" s="138"/>
      <c r="U58" s="138"/>
      <c r="V58" s="318"/>
      <c r="W58" s="318"/>
      <c r="X58" s="318"/>
      <c r="Y58" s="318"/>
    </row>
    <row r="59" spans="1:25" ht="13.5" thickBot="1">
      <c r="A59" s="318"/>
      <c r="B59" s="699" t="s">
        <v>64</v>
      </c>
      <c r="C59" s="700"/>
      <c r="D59" s="700"/>
      <c r="E59" s="701"/>
      <c r="F59" s="702" t="s">
        <v>65</v>
      </c>
      <c r="G59" s="703"/>
      <c r="H59" s="466"/>
      <c r="I59" s="318"/>
      <c r="J59" s="467" t="s">
        <v>148</v>
      </c>
      <c r="K59" s="318"/>
      <c r="L59" s="468" t="s">
        <v>149</v>
      </c>
      <c r="M59" s="469" t="s">
        <v>150</v>
      </c>
      <c r="N59" s="470"/>
      <c r="O59" s="323"/>
      <c r="P59" s="309"/>
      <c r="Q59" s="318"/>
      <c r="R59" s="138"/>
      <c r="S59" s="138"/>
      <c r="T59" s="138"/>
      <c r="U59" s="138"/>
      <c r="V59" s="318"/>
      <c r="W59" s="318"/>
      <c r="X59" s="318"/>
      <c r="Y59" s="318"/>
    </row>
    <row r="60" spans="1:25" ht="25.5" customHeight="1" thickBot="1">
      <c r="A60" s="318"/>
      <c r="B60" s="690" t="str">
        <f>G4</f>
        <v>g</v>
      </c>
      <c r="C60" s="691"/>
      <c r="D60" s="691"/>
      <c r="E60" s="692"/>
      <c r="F60" s="693"/>
      <c r="G60" s="694"/>
      <c r="H60" s="471"/>
      <c r="I60" s="318"/>
      <c r="J60" s="472">
        <f>J56+J39+J26+J15</f>
        <v>0</v>
      </c>
      <c r="L60" s="473">
        <f>+L56+L26+L15+L39</f>
        <v>0</v>
      </c>
      <c r="M60" s="474" t="str">
        <f>IF(COUNT(M56,M39,M26,M15)=0,"",AVERAGE(M56,M39,M26,M15))</f>
        <v/>
      </c>
      <c r="N60" s="344"/>
      <c r="O60" s="475"/>
      <c r="P60" s="309"/>
      <c r="Q60" s="475"/>
      <c r="R60" s="138"/>
      <c r="S60" s="138"/>
      <c r="T60" s="138"/>
      <c r="U60" s="138"/>
      <c r="V60" s="318"/>
      <c r="W60" s="318"/>
      <c r="X60" s="318"/>
      <c r="Y60" s="318"/>
    </row>
    <row r="61" spans="1:25" ht="16.5" customHeight="1">
      <c r="A61" s="318"/>
      <c r="B61" s="476"/>
      <c r="C61" s="318"/>
      <c r="D61" s="318"/>
      <c r="E61" s="318"/>
      <c r="F61" s="318"/>
      <c r="G61" s="318"/>
      <c r="H61" s="323"/>
      <c r="I61" s="318"/>
      <c r="J61" s="477"/>
      <c r="K61" s="335"/>
      <c r="L61" s="335"/>
      <c r="M61" s="335"/>
      <c r="N61" s="318"/>
      <c r="O61" s="318"/>
      <c r="P61" s="309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7.25" customHeight="1">
      <c r="A62" s="318"/>
      <c r="B62" s="476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335"/>
      <c r="O62" s="478"/>
      <c r="P62" s="309"/>
      <c r="Q62" s="318"/>
      <c r="R62" s="695"/>
      <c r="S62" s="695"/>
      <c r="T62" s="695"/>
      <c r="U62" s="318"/>
      <c r="V62" s="318"/>
      <c r="W62" s="318"/>
      <c r="X62" s="318"/>
      <c r="Y62" s="318"/>
    </row>
    <row r="63" spans="1:25" ht="13.5" customHeight="1">
      <c r="A63" s="318"/>
      <c r="B63" s="146" t="s">
        <v>151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479"/>
      <c r="O63" s="318"/>
      <c r="P63" s="309"/>
      <c r="Q63" s="318"/>
      <c r="R63" s="423"/>
      <c r="S63" s="423"/>
      <c r="T63" s="423"/>
      <c r="U63" s="318"/>
      <c r="V63" s="318"/>
      <c r="W63" s="318"/>
      <c r="X63" s="318"/>
      <c r="Y63" s="318"/>
    </row>
    <row r="64" spans="1:25" ht="15" customHeight="1">
      <c r="A64" s="318"/>
      <c r="B64" s="146" t="s">
        <v>117</v>
      </c>
      <c r="C64" s="480"/>
      <c r="D64" s="480"/>
      <c r="E64" s="480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09"/>
      <c r="Q64" s="318"/>
      <c r="R64" s="423"/>
      <c r="S64" s="423"/>
      <c r="T64" s="423"/>
      <c r="U64" s="318"/>
      <c r="V64" s="318"/>
      <c r="W64" s="318"/>
      <c r="X64" s="318"/>
      <c r="Y64" s="318"/>
    </row>
    <row r="65" spans="1:25" ht="15.75">
      <c r="A65" s="318"/>
      <c r="B65" s="481" t="s">
        <v>152</v>
      </c>
      <c r="C65" s="480"/>
      <c r="D65" s="480"/>
      <c r="E65" s="480"/>
      <c r="F65" s="318"/>
      <c r="G65" s="482"/>
      <c r="H65" s="482"/>
      <c r="I65" s="482"/>
      <c r="J65" s="483"/>
      <c r="K65" s="318"/>
      <c r="L65" s="309"/>
      <c r="M65" s="479"/>
      <c r="N65" s="479"/>
      <c r="O65" s="318"/>
      <c r="P65" s="309"/>
      <c r="Q65" s="318"/>
      <c r="R65" s="423"/>
      <c r="S65" s="423"/>
      <c r="T65" s="423"/>
      <c r="U65" s="318"/>
      <c r="V65" s="318"/>
      <c r="W65" s="318"/>
      <c r="X65" s="318"/>
      <c r="Y65" s="318"/>
    </row>
    <row r="66" spans="1:25">
      <c r="A66" s="318"/>
      <c r="B66" s="476"/>
      <c r="C66" s="318"/>
      <c r="D66" s="318"/>
      <c r="E66" s="318"/>
      <c r="F66" s="318"/>
      <c r="G66" s="318"/>
      <c r="H66" s="318"/>
      <c r="I66" s="318"/>
      <c r="J66" s="479"/>
      <c r="K66" s="318"/>
      <c r="L66" s="309"/>
      <c r="M66" s="479"/>
      <c r="N66" s="479"/>
      <c r="O66" s="318"/>
      <c r="P66" s="309"/>
      <c r="Q66" s="318"/>
      <c r="R66" s="423"/>
      <c r="S66" s="423"/>
      <c r="T66" s="423"/>
      <c r="U66" s="318"/>
      <c r="V66" s="318"/>
      <c r="W66" s="318"/>
      <c r="X66" s="318"/>
      <c r="Y66" s="318"/>
    </row>
    <row r="67" spans="1:25">
      <c r="A67" s="318"/>
      <c r="B67" s="476"/>
      <c r="C67" s="318"/>
      <c r="D67" s="318"/>
      <c r="E67" s="318"/>
      <c r="F67" s="318"/>
      <c r="G67" s="318"/>
      <c r="H67" s="475"/>
      <c r="I67" s="318"/>
      <c r="J67" s="318"/>
      <c r="K67" s="318"/>
      <c r="L67" s="309"/>
      <c r="M67" s="475"/>
      <c r="N67" s="479"/>
      <c r="O67" s="484"/>
      <c r="P67" s="309"/>
      <c r="Q67" s="318"/>
      <c r="R67" s="423"/>
      <c r="S67" s="423"/>
      <c r="T67" s="423"/>
      <c r="U67" s="318"/>
      <c r="V67" s="318"/>
      <c r="W67" s="318"/>
      <c r="X67" s="318"/>
      <c r="Y67" s="318"/>
    </row>
    <row r="68" spans="1:25">
      <c r="A68" s="318"/>
      <c r="B68" s="476"/>
      <c r="C68" s="318"/>
      <c r="D68" s="318"/>
      <c r="E68" s="318"/>
      <c r="F68" s="318"/>
      <c r="G68" s="475"/>
      <c r="H68" s="475"/>
      <c r="I68" s="318"/>
      <c r="J68" s="479"/>
      <c r="K68" s="318"/>
      <c r="L68" s="309"/>
      <c r="M68" s="479"/>
      <c r="N68" s="479"/>
      <c r="O68" s="484"/>
      <c r="P68" s="309"/>
      <c r="Q68" s="318"/>
      <c r="R68" s="423"/>
      <c r="S68" s="423"/>
      <c r="T68" s="423"/>
      <c r="U68" s="318"/>
      <c r="V68" s="318"/>
      <c r="W68" s="318"/>
      <c r="X68" s="318"/>
      <c r="Y68" s="318"/>
    </row>
    <row r="69" spans="1:25">
      <c r="A69" s="318"/>
      <c r="B69" s="476"/>
      <c r="C69" s="318"/>
      <c r="D69" s="318"/>
      <c r="E69" s="318"/>
      <c r="F69" s="318"/>
      <c r="G69" s="138"/>
      <c r="H69" s="138"/>
      <c r="I69" s="138"/>
      <c r="J69" s="138"/>
      <c r="K69" s="138"/>
      <c r="L69" s="138"/>
      <c r="M69" s="138"/>
      <c r="N69" s="138"/>
      <c r="O69" s="138"/>
      <c r="P69" s="309"/>
      <c r="Q69" s="318"/>
      <c r="R69" s="423"/>
      <c r="S69" s="423"/>
      <c r="T69" s="423"/>
      <c r="U69" s="318"/>
      <c r="V69" s="318"/>
      <c r="W69" s="318"/>
      <c r="X69" s="318"/>
      <c r="Y69" s="318"/>
    </row>
    <row r="70" spans="1:25">
      <c r="A70" s="318"/>
      <c r="B70" s="476"/>
      <c r="C70" s="318"/>
      <c r="D70" s="318"/>
      <c r="E70" s="318"/>
      <c r="F70" s="475"/>
      <c r="G70" s="138"/>
      <c r="H70" s="138"/>
      <c r="I70" s="138"/>
      <c r="J70" s="138"/>
      <c r="K70" s="138"/>
      <c r="L70" s="138"/>
      <c r="M70" s="138"/>
      <c r="N70" s="138"/>
      <c r="O70" s="138"/>
      <c r="P70" s="309"/>
      <c r="Q70" s="318"/>
      <c r="R70" s="423"/>
      <c r="S70" s="423"/>
      <c r="T70" s="423"/>
      <c r="U70" s="318"/>
      <c r="V70" s="318"/>
      <c r="W70" s="318"/>
      <c r="X70" s="318"/>
      <c r="Y70" s="318"/>
    </row>
    <row r="71" spans="1:25">
      <c r="A71" s="318"/>
      <c r="B71" s="476"/>
      <c r="C71" s="318"/>
      <c r="D71" s="318"/>
      <c r="E71" s="318"/>
      <c r="F71" s="318"/>
      <c r="G71" s="138"/>
      <c r="H71" s="138"/>
      <c r="I71" s="138"/>
      <c r="J71" s="138"/>
      <c r="K71" s="138"/>
      <c r="L71" s="138"/>
      <c r="M71" s="138"/>
      <c r="N71" s="138"/>
      <c r="O71" s="138"/>
      <c r="P71" s="309"/>
      <c r="Q71" s="318"/>
      <c r="R71" s="423"/>
      <c r="S71" s="423"/>
      <c r="T71" s="423"/>
      <c r="U71" s="318"/>
      <c r="V71" s="318"/>
      <c r="W71" s="318"/>
      <c r="X71" s="318"/>
      <c r="Y71" s="318"/>
    </row>
    <row r="72" spans="1:25">
      <c r="A72" s="318"/>
      <c r="B72" s="476"/>
      <c r="C72" s="318"/>
      <c r="D72" s="318"/>
      <c r="E72" s="318"/>
      <c r="F72" s="318"/>
      <c r="G72" s="138"/>
      <c r="H72" s="138"/>
      <c r="I72" s="138"/>
      <c r="J72" s="138"/>
      <c r="K72" s="138"/>
      <c r="L72" s="138"/>
      <c r="M72" s="138"/>
      <c r="N72" s="138"/>
      <c r="O72" s="138"/>
      <c r="P72" s="309"/>
      <c r="Q72" s="318"/>
      <c r="R72" s="423"/>
      <c r="S72" s="423"/>
      <c r="T72" s="423"/>
      <c r="U72" s="318"/>
      <c r="V72" s="318"/>
      <c r="W72" s="318"/>
      <c r="X72" s="318"/>
      <c r="Y72" s="318"/>
    </row>
    <row r="73" spans="1:25">
      <c r="A73" s="318"/>
      <c r="B73" s="476"/>
      <c r="C73" s="318"/>
      <c r="D73" s="318"/>
      <c r="E73" s="318"/>
      <c r="F73" s="318"/>
      <c r="G73" s="138"/>
      <c r="H73" s="138"/>
      <c r="I73" s="138"/>
      <c r="J73" s="138"/>
      <c r="K73" s="138"/>
      <c r="L73" s="138"/>
      <c r="M73" s="138"/>
      <c r="N73" s="138"/>
      <c r="O73" s="138"/>
      <c r="P73" s="309"/>
      <c r="Q73" s="318"/>
      <c r="R73" s="423"/>
      <c r="S73" s="423"/>
      <c r="T73" s="423"/>
      <c r="U73" s="318"/>
      <c r="V73" s="318"/>
      <c r="W73" s="318"/>
      <c r="X73" s="318"/>
      <c r="Y73" s="318"/>
    </row>
    <row r="74" spans="1:25">
      <c r="A74" s="318"/>
      <c r="B74" s="476"/>
      <c r="C74" s="318"/>
      <c r="D74" s="318"/>
      <c r="E74" s="318"/>
      <c r="F74" s="318"/>
      <c r="G74" s="138"/>
      <c r="H74" s="138"/>
      <c r="I74" s="138"/>
      <c r="J74" s="138"/>
      <c r="K74" s="138"/>
      <c r="L74" s="138"/>
      <c r="M74" s="138"/>
      <c r="N74" s="138"/>
      <c r="O74" s="138"/>
      <c r="P74" s="309"/>
      <c r="Q74" s="318"/>
      <c r="R74" s="423"/>
      <c r="S74" s="423"/>
      <c r="T74" s="423"/>
      <c r="U74" s="318"/>
      <c r="V74" s="318"/>
      <c r="W74" s="318"/>
      <c r="X74" s="318"/>
      <c r="Y74" s="318"/>
    </row>
    <row r="75" spans="1:25">
      <c r="A75" s="318"/>
      <c r="B75" s="476"/>
      <c r="C75" s="318"/>
      <c r="D75" s="318"/>
      <c r="E75" s="318"/>
      <c r="F75" s="318"/>
      <c r="G75" s="138"/>
      <c r="H75" s="138"/>
      <c r="I75" s="138"/>
      <c r="J75" s="138"/>
      <c r="K75" s="138"/>
      <c r="L75" s="138"/>
      <c r="M75" s="138"/>
      <c r="N75" s="138"/>
      <c r="O75" s="138"/>
      <c r="P75" s="309"/>
      <c r="Q75" s="318"/>
      <c r="R75" s="423"/>
      <c r="S75" s="423"/>
      <c r="T75" s="423"/>
      <c r="U75" s="318"/>
      <c r="V75" s="318"/>
      <c r="W75" s="318"/>
      <c r="X75" s="318"/>
      <c r="Y75" s="318"/>
    </row>
    <row r="76" spans="1:25">
      <c r="A76" s="318"/>
      <c r="B76" s="476"/>
      <c r="C76" s="318"/>
      <c r="D76" s="318"/>
      <c r="E76" s="318"/>
      <c r="F76" s="318"/>
      <c r="G76" s="138"/>
      <c r="H76" s="138"/>
      <c r="I76" s="138"/>
      <c r="J76" s="138"/>
      <c r="K76" s="138"/>
      <c r="L76" s="138"/>
      <c r="M76" s="138"/>
      <c r="N76" s="138"/>
      <c r="O76" s="138"/>
      <c r="P76" s="309"/>
      <c r="Q76" s="318"/>
      <c r="R76" s="423"/>
      <c r="S76" s="423"/>
      <c r="T76" s="423"/>
      <c r="U76" s="318"/>
      <c r="V76" s="318"/>
      <c r="W76" s="318"/>
      <c r="X76" s="318"/>
      <c r="Y76" s="318"/>
    </row>
    <row r="77" spans="1:25">
      <c r="A77" s="318"/>
      <c r="B77" s="476"/>
      <c r="C77" s="318"/>
      <c r="D77" s="318"/>
      <c r="E77" s="318"/>
      <c r="F77" s="318"/>
      <c r="G77" s="138"/>
      <c r="H77" s="138"/>
      <c r="I77" s="138"/>
      <c r="J77" s="138"/>
      <c r="K77" s="138"/>
      <c r="L77" s="138"/>
      <c r="M77" s="138"/>
      <c r="N77" s="138"/>
      <c r="O77" s="138"/>
      <c r="P77" s="309"/>
      <c r="Q77" s="318"/>
      <c r="R77" s="423"/>
      <c r="S77" s="423"/>
      <c r="T77" s="423"/>
      <c r="U77" s="318"/>
      <c r="V77" s="318"/>
      <c r="W77" s="318"/>
      <c r="X77" s="318"/>
      <c r="Y77" s="318"/>
    </row>
    <row r="78" spans="1:25">
      <c r="A78" s="318"/>
      <c r="B78" s="476"/>
      <c r="C78" s="318"/>
      <c r="D78" s="318"/>
      <c r="E78" s="318"/>
      <c r="F78" s="318"/>
      <c r="G78" s="138"/>
      <c r="H78" s="138"/>
      <c r="I78" s="138"/>
      <c r="J78" s="138"/>
      <c r="K78" s="138"/>
      <c r="L78" s="138"/>
      <c r="M78" s="138"/>
      <c r="N78" s="138"/>
      <c r="O78" s="138"/>
      <c r="P78" s="309"/>
      <c r="Q78" s="318"/>
      <c r="R78" s="423"/>
      <c r="S78" s="423"/>
      <c r="T78" s="423"/>
      <c r="U78" s="318"/>
      <c r="V78" s="318"/>
      <c r="W78" s="318"/>
      <c r="X78" s="318"/>
      <c r="Y78" s="318"/>
    </row>
    <row r="79" spans="1:25">
      <c r="A79" s="318"/>
      <c r="B79" s="476"/>
      <c r="C79" s="318"/>
      <c r="D79" s="318"/>
      <c r="E79" s="318"/>
      <c r="F79" s="318"/>
      <c r="G79" s="138"/>
      <c r="H79" s="138"/>
      <c r="I79" s="138"/>
      <c r="J79" s="138"/>
      <c r="K79" s="138"/>
      <c r="L79" s="138"/>
      <c r="M79" s="138"/>
      <c r="N79" s="138"/>
      <c r="O79" s="138"/>
      <c r="P79" s="309"/>
      <c r="Q79" s="318"/>
      <c r="R79" s="318"/>
      <c r="S79" s="318"/>
      <c r="T79" s="318"/>
      <c r="U79" s="318"/>
      <c r="V79" s="318"/>
      <c r="W79" s="318"/>
      <c r="X79" s="318"/>
      <c r="Y79" s="318"/>
    </row>
    <row r="80" spans="1:25">
      <c r="A80" s="318"/>
      <c r="B80" s="476"/>
      <c r="C80" s="318"/>
      <c r="D80" s="318"/>
      <c r="E80" s="318"/>
      <c r="F80" s="318"/>
      <c r="G80" s="138"/>
      <c r="H80" s="138"/>
      <c r="I80" s="138"/>
      <c r="J80" s="138"/>
      <c r="K80" s="138"/>
      <c r="L80" s="138"/>
      <c r="M80" s="138"/>
      <c r="N80" s="138"/>
      <c r="O80" s="138"/>
      <c r="P80" s="309"/>
      <c r="Q80" s="318"/>
      <c r="R80" s="318"/>
      <c r="S80" s="318"/>
      <c r="T80" s="318"/>
      <c r="U80" s="318"/>
      <c r="V80" s="318"/>
      <c r="W80" s="318"/>
      <c r="X80" s="318"/>
      <c r="Y80" s="318"/>
    </row>
    <row r="81" spans="1:25">
      <c r="A81" s="318"/>
      <c r="B81" s="476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09"/>
      <c r="Q81" s="318"/>
      <c r="R81" s="318"/>
      <c r="S81" s="318"/>
      <c r="T81" s="318"/>
      <c r="U81" s="318"/>
      <c r="V81" s="318"/>
      <c r="W81" s="318"/>
      <c r="X81" s="318"/>
      <c r="Y81" s="318"/>
    </row>
    <row r="82" spans="1:25">
      <c r="R82" s="318"/>
      <c r="S82" s="318"/>
      <c r="T82" s="318"/>
      <c r="U82" s="318"/>
      <c r="V82" s="318"/>
      <c r="W82" s="318"/>
      <c r="X82" s="318"/>
      <c r="Y82" s="318"/>
    </row>
  </sheetData>
  <sheetProtection algorithmName="SHA-512" hashValue="rCyH7VpokBAxD4sBAnIr458vWmtjtl8zF22wZ8r26hbQHRFPu4YmC3NIds6bjfEeMhn2MQ2GzHtwxk4VTAglyA==" saltValue="wdajVh0vTS+N4A54TLmZag==" spinCount="100000" sheet="1" selectLockedCells="1"/>
  <mergeCells count="62">
    <mergeCell ref="B60:E60"/>
    <mergeCell ref="F60:G60"/>
    <mergeCell ref="R62:T62"/>
    <mergeCell ref="C49:G49"/>
    <mergeCell ref="C50:G50"/>
    <mergeCell ref="C51:G51"/>
    <mergeCell ref="C52:G52"/>
    <mergeCell ref="B59:E59"/>
    <mergeCell ref="F59:G59"/>
    <mergeCell ref="C48:G48"/>
    <mergeCell ref="C36:G36"/>
    <mergeCell ref="C41:H41"/>
    <mergeCell ref="J41:J42"/>
    <mergeCell ref="M41:M42"/>
    <mergeCell ref="C43:G43"/>
    <mergeCell ref="C44:G44"/>
    <mergeCell ref="C45:G45"/>
    <mergeCell ref="C46:G46"/>
    <mergeCell ref="C47:G47"/>
    <mergeCell ref="N41:N42"/>
    <mergeCell ref="O41:O42"/>
    <mergeCell ref="C42:G42"/>
    <mergeCell ref="C30:G30"/>
    <mergeCell ref="C31:G31"/>
    <mergeCell ref="C32:G32"/>
    <mergeCell ref="C33:G33"/>
    <mergeCell ref="C34:G34"/>
    <mergeCell ref="C35:G35"/>
    <mergeCell ref="C28:H28"/>
    <mergeCell ref="J28:J29"/>
    <mergeCell ref="M28:M29"/>
    <mergeCell ref="N28:N29"/>
    <mergeCell ref="O28:O29"/>
    <mergeCell ref="C29:G29"/>
    <mergeCell ref="C25:H25"/>
    <mergeCell ref="C14:G14"/>
    <mergeCell ref="C18:H18"/>
    <mergeCell ref="J18:J19"/>
    <mergeCell ref="M18:M19"/>
    <mergeCell ref="C20:H20"/>
    <mergeCell ref="C21:H21"/>
    <mergeCell ref="C22:H22"/>
    <mergeCell ref="C23:H23"/>
    <mergeCell ref="C24:H24"/>
    <mergeCell ref="N18:N19"/>
    <mergeCell ref="C19:H19"/>
    <mergeCell ref="C8:G8"/>
    <mergeCell ref="C9:G9"/>
    <mergeCell ref="C10:G10"/>
    <mergeCell ref="C11:G11"/>
    <mergeCell ref="C12:G12"/>
    <mergeCell ref="C13:G13"/>
    <mergeCell ref="C6:G6"/>
    <mergeCell ref="M6:M7"/>
    <mergeCell ref="N6:N7"/>
    <mergeCell ref="C7:G7"/>
    <mergeCell ref="G3:J3"/>
    <mergeCell ref="L3:M3"/>
    <mergeCell ref="G4:J4"/>
    <mergeCell ref="L4:M4"/>
    <mergeCell ref="L5:N5"/>
    <mergeCell ref="D3:F4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9E3A-307F-4DA9-8959-1A11CEFD9F43}">
  <sheetPr>
    <tabColor theme="1"/>
    <pageSetUpPr fitToPage="1"/>
  </sheetPr>
  <dimension ref="A1:BU371"/>
  <sheetViews>
    <sheetView showZeros="0" tabSelected="1" topLeftCell="A4" workbookViewId="0">
      <selection activeCell="C33" sqref="C33:F33"/>
    </sheetView>
  </sheetViews>
  <sheetFormatPr baseColWidth="10" defaultColWidth="14.85546875" defaultRowHeight="12.75" outlineLevelRow="1"/>
  <cols>
    <col min="1" max="1" width="4.140625" style="1" customWidth="1"/>
    <col min="2" max="2" width="16.5703125" style="1" customWidth="1"/>
    <col min="3" max="3" width="18.140625" style="1" customWidth="1"/>
    <col min="4" max="4" width="14.140625" style="1" customWidth="1"/>
    <col min="5" max="5" width="17.5703125" style="1" customWidth="1"/>
    <col min="6" max="6" width="20.14062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5.285156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85546875" style="1"/>
    <col min="20" max="20" width="3.85546875" style="1" customWidth="1"/>
    <col min="21" max="16384" width="14.85546875" style="1"/>
  </cols>
  <sheetData>
    <row r="1" spans="1:73" hidden="1" outlineLevel="1">
      <c r="M1" s="11">
        <v>0.61538461538461542</v>
      </c>
      <c r="N1" s="12">
        <v>0.5</v>
      </c>
      <c r="O1" s="161">
        <f>13/113</f>
        <v>0.11504424778761062</v>
      </c>
    </row>
    <row r="2" spans="1:73" hidden="1" outlineLevel="1">
      <c r="M2" s="713" t="s">
        <v>29</v>
      </c>
      <c r="N2" s="713"/>
      <c r="O2" s="162" t="s">
        <v>118</v>
      </c>
    </row>
    <row r="3" spans="1:73" ht="13.5" hidden="1" outlineLevel="1" thickBot="1"/>
    <row r="4" spans="1:73" ht="14.25" customHeight="1" collapsed="1" thickBot="1">
      <c r="A4" s="141"/>
      <c r="B4" s="30"/>
      <c r="C4" s="1088" t="s">
        <v>273</v>
      </c>
      <c r="D4" s="1089"/>
      <c r="E4" s="1090"/>
      <c r="F4" s="1060" t="s">
        <v>0</v>
      </c>
      <c r="G4" s="1094"/>
      <c r="H4" s="1094"/>
      <c r="I4" s="1061"/>
      <c r="J4" s="139"/>
      <c r="K4" s="1095" t="s">
        <v>5</v>
      </c>
      <c r="L4" s="1096"/>
      <c r="M4" s="1097"/>
      <c r="N4" s="1062" t="s">
        <v>6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</row>
    <row r="5" spans="1:73" ht="38.25" customHeight="1" thickBot="1">
      <c r="A5" s="141"/>
      <c r="B5" s="30"/>
      <c r="C5" s="1091"/>
      <c r="D5" s="1092"/>
      <c r="E5" s="1093"/>
      <c r="F5" s="734" t="str">
        <f>'FDT - Garage - Chantier'!G2</f>
        <v>g</v>
      </c>
      <c r="G5" s="735"/>
      <c r="H5" s="735"/>
      <c r="I5" s="736"/>
      <c r="J5" s="150"/>
      <c r="K5" s="731">
        <f>LOOKUP(N5,Period!A3:A55,Period!C3:C55)</f>
        <v>45661</v>
      </c>
      <c r="L5" s="732"/>
      <c r="M5" s="733"/>
      <c r="N5" s="111">
        <f>'FDT - Garage - Chantier'!P2</f>
        <v>2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</row>
    <row r="6" spans="1:73" ht="13.5" thickBot="1">
      <c r="A6" s="141"/>
      <c r="B6" s="141"/>
      <c r="C6" s="141"/>
      <c r="D6" s="141"/>
      <c r="E6" s="141"/>
      <c r="F6" s="141"/>
      <c r="H6" s="141"/>
      <c r="I6" s="506">
        <v>40</v>
      </c>
      <c r="J6" s="141"/>
      <c r="K6" s="723" t="s">
        <v>7</v>
      </c>
      <c r="L6" s="724"/>
      <c r="M6" s="724"/>
      <c r="N6" s="725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</row>
    <row r="7" spans="1:73" ht="26.25" customHeight="1" thickBot="1">
      <c r="A7" s="141"/>
      <c r="B7" s="2" t="s">
        <v>2</v>
      </c>
      <c r="C7" s="726" t="s">
        <v>188</v>
      </c>
      <c r="D7" s="727"/>
      <c r="E7" s="727"/>
      <c r="F7" s="728"/>
      <c r="G7" s="505" t="s">
        <v>4</v>
      </c>
      <c r="H7" s="141"/>
      <c r="I7" s="37" t="s">
        <v>95</v>
      </c>
      <c r="J7" s="141"/>
      <c r="K7" s="2" t="s">
        <v>8</v>
      </c>
      <c r="L7" s="2" t="s">
        <v>8</v>
      </c>
      <c r="M7" s="729" t="s">
        <v>71</v>
      </c>
      <c r="N7" s="2" t="s">
        <v>9</v>
      </c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ht="36" customHeight="1" thickBot="1">
      <c r="A8" s="141"/>
      <c r="B8" s="38" t="s">
        <v>3</v>
      </c>
      <c r="C8" s="720" t="s">
        <v>189</v>
      </c>
      <c r="D8" s="721"/>
      <c r="E8" s="721"/>
      <c r="F8" s="722"/>
      <c r="G8" s="504">
        <v>0.64</v>
      </c>
      <c r="H8" s="141"/>
      <c r="I8" s="149"/>
      <c r="J8" s="141"/>
      <c r="K8" s="1098">
        <f>13/113</f>
        <v>0.11504424778761062</v>
      </c>
      <c r="L8" s="1099">
        <f>C72</f>
        <v>0</v>
      </c>
      <c r="M8" s="730"/>
      <c r="N8" s="145" t="s">
        <v>10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</row>
    <row r="9" spans="1:73" ht="15" customHeight="1">
      <c r="A9" s="141"/>
      <c r="B9" s="92"/>
      <c r="C9" s="710" t="s">
        <v>190</v>
      </c>
      <c r="D9" s="711"/>
      <c r="E9" s="711"/>
      <c r="F9" s="712"/>
      <c r="G9" s="93"/>
      <c r="H9" s="141"/>
      <c r="I9" s="25">
        <f t="shared" ref="I9:I15" si="0">+IF(G9-$I$6&gt;0,(G9-$I$6)*$G$8,0)</f>
        <v>0</v>
      </c>
      <c r="J9" s="141"/>
      <c r="K9" s="25">
        <f t="shared" ref="K9:K15" si="1">ROUND(I9*$O$1,2)</f>
        <v>0</v>
      </c>
      <c r="L9" s="163"/>
      <c r="M9" s="306"/>
      <c r="N9" s="45">
        <f t="shared" ref="N9:N15" si="2">I9-(K9+L9)</f>
        <v>0</v>
      </c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</row>
    <row r="10" spans="1:73" ht="15" customHeight="1">
      <c r="A10" s="141"/>
      <c r="B10" s="94"/>
      <c r="C10" s="714"/>
      <c r="D10" s="715"/>
      <c r="E10" s="715"/>
      <c r="F10" s="716"/>
      <c r="G10" s="95"/>
      <c r="H10" s="141"/>
      <c r="I10" s="26">
        <f t="shared" si="0"/>
        <v>0</v>
      </c>
      <c r="J10" s="141"/>
      <c r="K10" s="26">
        <f t="shared" si="1"/>
        <v>0</v>
      </c>
      <c r="L10" s="47"/>
      <c r="M10" s="301"/>
      <c r="N10" s="26">
        <f t="shared" si="2"/>
        <v>0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</row>
    <row r="11" spans="1:73" ht="15" customHeight="1">
      <c r="A11" s="141"/>
      <c r="B11" s="94"/>
      <c r="C11" s="714"/>
      <c r="D11" s="715"/>
      <c r="E11" s="715"/>
      <c r="F11" s="716"/>
      <c r="G11" s="95"/>
      <c r="H11" s="141"/>
      <c r="I11" s="26">
        <f t="shared" si="0"/>
        <v>0</v>
      </c>
      <c r="J11" s="141"/>
      <c r="K11" s="26">
        <f t="shared" si="1"/>
        <v>0</v>
      </c>
      <c r="L11" s="47"/>
      <c r="M11" s="301"/>
      <c r="N11" s="26">
        <f t="shared" si="2"/>
        <v>0</v>
      </c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</row>
    <row r="12" spans="1:73" ht="15" customHeight="1">
      <c r="A12" s="141"/>
      <c r="B12" s="94"/>
      <c r="C12" s="714"/>
      <c r="D12" s="715"/>
      <c r="E12" s="715"/>
      <c r="F12" s="716"/>
      <c r="G12" s="95"/>
      <c r="H12" s="141"/>
      <c r="I12" s="26">
        <f t="shared" si="0"/>
        <v>0</v>
      </c>
      <c r="J12" s="141"/>
      <c r="K12" s="26">
        <f t="shared" si="1"/>
        <v>0</v>
      </c>
      <c r="L12" s="46"/>
      <c r="M12" s="301"/>
      <c r="N12" s="26">
        <f t="shared" si="2"/>
        <v>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</row>
    <row r="13" spans="1:73">
      <c r="A13" s="141"/>
      <c r="B13" s="96"/>
      <c r="C13" s="714"/>
      <c r="D13" s="715"/>
      <c r="E13" s="715"/>
      <c r="F13" s="716"/>
      <c r="G13" s="97"/>
      <c r="H13" s="141"/>
      <c r="I13" s="26">
        <f t="shared" si="0"/>
        <v>0</v>
      </c>
      <c r="J13" s="141"/>
      <c r="K13" s="26">
        <f t="shared" si="1"/>
        <v>0</v>
      </c>
      <c r="L13" s="47"/>
      <c r="M13" s="295"/>
      <c r="N13" s="26">
        <f t="shared" si="2"/>
        <v>0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</row>
    <row r="14" spans="1:73" ht="13.5" thickBot="1">
      <c r="A14" s="141"/>
      <c r="B14" s="96"/>
      <c r="C14" s="714"/>
      <c r="D14" s="715"/>
      <c r="E14" s="715"/>
      <c r="F14" s="716"/>
      <c r="G14" s="97"/>
      <c r="H14" s="141"/>
      <c r="I14" s="26">
        <f t="shared" si="0"/>
        <v>0</v>
      </c>
      <c r="J14" s="141"/>
      <c r="K14" s="26">
        <f t="shared" si="1"/>
        <v>0</v>
      </c>
      <c r="L14" s="47"/>
      <c r="M14" s="295"/>
      <c r="N14" s="26">
        <f t="shared" si="2"/>
        <v>0</v>
      </c>
      <c r="O14" s="141"/>
      <c r="P14" s="141"/>
      <c r="Q14" s="138"/>
      <c r="R14" s="138"/>
      <c r="S14" s="138"/>
      <c r="T14" s="138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</row>
    <row r="15" spans="1:73" ht="13.5" customHeight="1" thickBot="1">
      <c r="A15" s="141"/>
      <c r="B15" s="98"/>
      <c r="C15" s="717"/>
      <c r="D15" s="718"/>
      <c r="E15" s="718"/>
      <c r="F15" s="719"/>
      <c r="G15" s="99"/>
      <c r="H15" s="141"/>
      <c r="I15" s="27">
        <f t="shared" si="0"/>
        <v>0</v>
      </c>
      <c r="J15" s="141"/>
      <c r="K15" s="40">
        <f t="shared" si="1"/>
        <v>0</v>
      </c>
      <c r="L15" s="164"/>
      <c r="M15" s="302"/>
      <c r="N15" s="48">
        <f t="shared" si="2"/>
        <v>0</v>
      </c>
      <c r="O15" s="50" t="s">
        <v>11</v>
      </c>
      <c r="P15" s="141"/>
      <c r="Q15" s="138"/>
      <c r="R15" s="138"/>
      <c r="S15" s="138"/>
      <c r="T15" s="138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</row>
    <row r="16" spans="1:73" ht="15.75" customHeight="1" thickBot="1">
      <c r="A16" s="141"/>
      <c r="B16" s="152"/>
      <c r="C16" s="152"/>
      <c r="D16" s="152"/>
      <c r="E16" s="152"/>
      <c r="F16" s="153"/>
      <c r="G16" s="22" t="s">
        <v>1</v>
      </c>
      <c r="H16" s="141"/>
      <c r="I16" s="28">
        <f>SUM(I9:I15)</f>
        <v>0</v>
      </c>
      <c r="J16" s="141"/>
      <c r="K16" s="28">
        <f>SUM(K9:K15)</f>
        <v>0</v>
      </c>
      <c r="L16" s="165">
        <f>SUM(L9:L15)</f>
        <v>0</v>
      </c>
      <c r="M16" s="49"/>
      <c r="N16" s="29">
        <f>SUM(N9:N15)</f>
        <v>0</v>
      </c>
      <c r="O16" s="32">
        <v>4062018</v>
      </c>
      <c r="P16" s="141"/>
      <c r="Q16" s="138"/>
      <c r="R16" s="138"/>
      <c r="S16" s="138"/>
      <c r="T16" s="138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</row>
    <row r="17" spans="1:73" ht="5.25" customHeight="1">
      <c r="A17" s="141"/>
      <c r="B17" s="141"/>
      <c r="C17" s="141"/>
      <c r="D17" s="141"/>
      <c r="E17" s="141"/>
      <c r="F17" s="138"/>
      <c r="G17" s="138"/>
      <c r="H17" s="138"/>
      <c r="I17" s="138"/>
      <c r="J17" s="141"/>
      <c r="K17" s="141"/>
      <c r="L17" s="141"/>
      <c r="M17" s="141"/>
      <c r="N17" s="141"/>
      <c r="O17" s="55"/>
      <c r="P17" s="141"/>
      <c r="Q17" s="138"/>
      <c r="R17" s="138"/>
      <c r="S17" s="138"/>
      <c r="T17" s="138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</row>
    <row r="18" spans="1:73" ht="6.75" customHeight="1" thickBot="1">
      <c r="A18" s="141"/>
      <c r="F18" s="141"/>
      <c r="G18" s="141"/>
      <c r="H18" s="141"/>
      <c r="I18" s="141"/>
      <c r="J18" s="141"/>
      <c r="K18" s="141"/>
      <c r="L18" s="141"/>
      <c r="M18" s="141"/>
      <c r="N18" s="141"/>
      <c r="O18" s="154"/>
      <c r="P18" s="141"/>
      <c r="Q18" s="138"/>
      <c r="R18" s="138"/>
      <c r="S18" s="138"/>
      <c r="T18" s="138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</row>
    <row r="19" spans="1:73" ht="15" customHeight="1" thickBot="1">
      <c r="A19" s="141"/>
      <c r="B19" s="2" t="s">
        <v>21</v>
      </c>
      <c r="C19" s="707" t="s">
        <v>22</v>
      </c>
      <c r="D19" s="708"/>
      <c r="E19" s="708"/>
      <c r="F19" s="708"/>
      <c r="G19" s="709"/>
      <c r="H19" s="141"/>
      <c r="I19" s="2" t="s">
        <v>1</v>
      </c>
      <c r="J19" s="141"/>
      <c r="K19" s="31" t="s">
        <v>8</v>
      </c>
      <c r="L19" s="31" t="s">
        <v>8</v>
      </c>
      <c r="M19" s="729" t="s">
        <v>71</v>
      </c>
      <c r="N19" s="31" t="s">
        <v>9</v>
      </c>
      <c r="O19" s="154"/>
      <c r="P19" s="141"/>
      <c r="Q19" s="138"/>
      <c r="R19" s="138"/>
      <c r="S19" s="138"/>
      <c r="T19" s="138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</row>
    <row r="20" spans="1:73" ht="23.25" customHeight="1" thickBot="1">
      <c r="A20" s="141"/>
      <c r="B20" s="38" t="s">
        <v>3</v>
      </c>
      <c r="C20" s="1066" t="s">
        <v>74</v>
      </c>
      <c r="D20" s="1067"/>
      <c r="E20" s="1067"/>
      <c r="F20" s="1067"/>
      <c r="G20" s="1068"/>
      <c r="H20" s="141"/>
      <c r="I20" s="108"/>
      <c r="J20" s="141"/>
      <c r="K20" s="1100" t="s">
        <v>23</v>
      </c>
      <c r="L20" s="1099">
        <f>L8</f>
        <v>0</v>
      </c>
      <c r="M20" s="730"/>
      <c r="N20" s="145" t="s">
        <v>10</v>
      </c>
      <c r="O20" s="154"/>
      <c r="P20" s="141"/>
      <c r="Q20" s="138"/>
      <c r="R20" s="138"/>
      <c r="S20" s="138"/>
      <c r="T20" s="138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</row>
    <row r="21" spans="1:73" ht="15.75" customHeight="1" thickBot="1">
      <c r="A21" s="141"/>
      <c r="B21" s="100"/>
      <c r="C21" s="737" t="s">
        <v>52</v>
      </c>
      <c r="D21" s="738"/>
      <c r="E21" s="738"/>
      <c r="F21" s="738"/>
      <c r="G21" s="739"/>
      <c r="H21" s="141"/>
      <c r="I21" s="166"/>
      <c r="J21" s="141"/>
      <c r="K21" s="1101">
        <f>ROUND(I21*(($K$8)*$N$1),2)</f>
        <v>0</v>
      </c>
      <c r="L21" s="27"/>
      <c r="M21" s="294"/>
      <c r="N21" s="1102">
        <f>I21-(K21+L21)</f>
        <v>0</v>
      </c>
      <c r="O21" s="154"/>
      <c r="P21" s="141"/>
      <c r="Q21" s="138"/>
      <c r="R21" s="138"/>
      <c r="S21" s="138"/>
      <c r="T21" s="138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</row>
    <row r="22" spans="1:73" ht="15.75" customHeight="1">
      <c r="A22" s="141"/>
      <c r="B22" s="96"/>
      <c r="C22" s="740" t="s">
        <v>53</v>
      </c>
      <c r="D22" s="741"/>
      <c r="E22" s="741"/>
      <c r="F22" s="741"/>
      <c r="G22" s="742"/>
      <c r="H22" s="141"/>
      <c r="I22" s="167"/>
      <c r="J22" s="141"/>
      <c r="K22" s="26">
        <f>ROUND(I22*(($K$8)*$N$1),2)</f>
        <v>0</v>
      </c>
      <c r="L22" s="26"/>
      <c r="M22" s="295"/>
      <c r="N22" s="26">
        <f>I22-(K22+L22)</f>
        <v>0</v>
      </c>
      <c r="O22" s="154"/>
      <c r="P22" s="141"/>
      <c r="Q22" s="138"/>
      <c r="R22" s="138"/>
      <c r="S22" s="138"/>
      <c r="T22" s="138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</row>
    <row r="23" spans="1:73" ht="15.75" customHeight="1">
      <c r="A23" s="141"/>
      <c r="B23" s="96"/>
      <c r="C23" s="740" t="s">
        <v>53</v>
      </c>
      <c r="D23" s="741"/>
      <c r="E23" s="741"/>
      <c r="F23" s="741"/>
      <c r="G23" s="742"/>
      <c r="H23" s="141"/>
      <c r="I23" s="103">
        <v>0</v>
      </c>
      <c r="J23" s="141"/>
      <c r="K23" s="26">
        <f>ROUND(I23*(($K$8)*$N$1),2)</f>
        <v>0</v>
      </c>
      <c r="L23" s="26"/>
      <c r="M23" s="295"/>
      <c r="N23" s="26">
        <f>I23-(K23+L23)</f>
        <v>0</v>
      </c>
      <c r="O23" s="154"/>
      <c r="P23" s="141"/>
      <c r="Q23" s="138"/>
      <c r="R23" s="138"/>
      <c r="S23" s="138"/>
      <c r="T23" s="138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</row>
    <row r="24" spans="1:73" ht="15.75" customHeight="1" thickBot="1">
      <c r="A24" s="141"/>
      <c r="B24" s="96"/>
      <c r="C24" s="740" t="s">
        <v>53</v>
      </c>
      <c r="D24" s="741"/>
      <c r="E24" s="741"/>
      <c r="F24" s="741"/>
      <c r="G24" s="742"/>
      <c r="H24" s="141"/>
      <c r="I24" s="103"/>
      <c r="J24" s="141"/>
      <c r="K24" s="26">
        <f>ROUND(I24*(($K$8)*$N$1),2)</f>
        <v>0</v>
      </c>
      <c r="L24" s="26"/>
      <c r="M24" s="295"/>
      <c r="N24" s="26">
        <f>I24-(K24+L24)</f>
        <v>0</v>
      </c>
      <c r="O24" s="154"/>
      <c r="P24" s="141"/>
      <c r="Q24" s="138"/>
      <c r="R24" s="138"/>
      <c r="S24" s="138"/>
      <c r="T24" s="138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</row>
    <row r="25" spans="1:73" ht="15.75" customHeight="1" thickBot="1">
      <c r="A25" s="141"/>
      <c r="B25" s="101"/>
      <c r="C25" s="743" t="s">
        <v>53</v>
      </c>
      <c r="D25" s="744"/>
      <c r="E25" s="744"/>
      <c r="F25" s="744"/>
      <c r="G25" s="745"/>
      <c r="H25" s="141"/>
      <c r="I25" s="102"/>
      <c r="J25" s="141"/>
      <c r="K25" s="27">
        <f>ROUND(I25*(($K$8)*$N$1),2)</f>
        <v>0</v>
      </c>
      <c r="L25" s="27"/>
      <c r="M25" s="294"/>
      <c r="N25" s="48">
        <f>I25-(K25+L25)</f>
        <v>0</v>
      </c>
      <c r="O25" s="50" t="s">
        <v>11</v>
      </c>
      <c r="P25" s="141"/>
      <c r="Q25" s="138"/>
      <c r="R25" s="138"/>
      <c r="S25" s="138"/>
      <c r="T25" s="138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</row>
    <row r="26" spans="1:73" ht="13.5" thickBot="1">
      <c r="A26" s="141"/>
      <c r="B26" s="141"/>
      <c r="C26" s="141"/>
      <c r="D26" s="141"/>
      <c r="E26" s="141"/>
      <c r="F26" s="141"/>
      <c r="G26" s="3" t="s">
        <v>1</v>
      </c>
      <c r="H26" s="141"/>
      <c r="I26" s="28">
        <f>SUM(I22:I25)</f>
        <v>0</v>
      </c>
      <c r="J26" s="141"/>
      <c r="K26" s="28">
        <f>SUM(K21:K25)</f>
        <v>0</v>
      </c>
      <c r="L26" s="165">
        <f>SUM(L21:L25)</f>
        <v>0</v>
      </c>
      <c r="M26" s="49"/>
      <c r="N26" s="29">
        <f>SUM(N21:N25)</f>
        <v>0</v>
      </c>
      <c r="O26" s="32">
        <v>4062017</v>
      </c>
      <c r="P26" s="141"/>
      <c r="Q26" s="138"/>
      <c r="R26" s="138"/>
      <c r="S26" s="138"/>
      <c r="T26" s="138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</row>
    <row r="27" spans="1:73" ht="13.5" thickBot="1">
      <c r="A27" s="141"/>
      <c r="B27" s="141"/>
      <c r="C27" s="141"/>
      <c r="D27" s="141"/>
      <c r="E27" s="141"/>
      <c r="F27" s="141"/>
      <c r="H27" s="141"/>
      <c r="I27" s="486"/>
      <c r="J27" s="141"/>
      <c r="K27" s="141"/>
      <c r="L27" s="141"/>
      <c r="M27" s="141"/>
      <c r="N27" s="141"/>
      <c r="O27" s="154"/>
      <c r="P27" s="141"/>
      <c r="Q27" s="138"/>
      <c r="R27" s="138"/>
      <c r="S27" s="138"/>
      <c r="T27" s="138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</row>
    <row r="28" spans="1:73" ht="15" customHeight="1" thickBot="1">
      <c r="A28" s="141"/>
      <c r="B28" s="8" t="s">
        <v>24</v>
      </c>
      <c r="C28" s="707" t="s">
        <v>25</v>
      </c>
      <c r="D28" s="708"/>
      <c r="E28" s="708"/>
      <c r="F28" s="708"/>
      <c r="G28" s="709"/>
      <c r="H28" s="141"/>
      <c r="I28" s="2" t="s">
        <v>1</v>
      </c>
      <c r="J28" s="141"/>
      <c r="K28" s="31" t="s">
        <v>8</v>
      </c>
      <c r="L28" s="31" t="s">
        <v>26</v>
      </c>
      <c r="M28" s="729" t="s">
        <v>71</v>
      </c>
      <c r="N28" s="31" t="s">
        <v>9</v>
      </c>
      <c r="O28" s="56"/>
      <c r="P28" s="141"/>
      <c r="Q28" s="138"/>
      <c r="R28" s="138"/>
      <c r="S28" s="138"/>
      <c r="T28" s="138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</row>
    <row r="29" spans="1:73" ht="26.25" customHeight="1" thickBot="1">
      <c r="A29" s="141"/>
      <c r="B29" s="38" t="s">
        <v>3</v>
      </c>
      <c r="C29" s="1066" t="s">
        <v>61</v>
      </c>
      <c r="D29" s="1067"/>
      <c r="E29" s="1067"/>
      <c r="F29" s="1068"/>
      <c r="G29" s="1071" t="s">
        <v>69</v>
      </c>
      <c r="H29" s="141"/>
      <c r="I29" s="108"/>
      <c r="J29" s="141"/>
      <c r="K29" s="1063" t="s">
        <v>27</v>
      </c>
      <c r="L29" s="1099">
        <f>L20</f>
        <v>0</v>
      </c>
      <c r="M29" s="730"/>
      <c r="N29" s="145" t="s">
        <v>10</v>
      </c>
      <c r="O29" s="32" t="s">
        <v>11</v>
      </c>
      <c r="P29" s="141"/>
      <c r="Q29" s="138"/>
      <c r="R29" s="138"/>
      <c r="S29" s="138"/>
      <c r="T29" s="138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</row>
    <row r="30" spans="1:73" ht="15" customHeight="1">
      <c r="A30" s="141"/>
      <c r="B30" s="100"/>
      <c r="C30" s="710"/>
      <c r="D30" s="711"/>
      <c r="E30" s="711"/>
      <c r="F30" s="712"/>
      <c r="G30" s="1103"/>
      <c r="H30" s="141"/>
      <c r="I30" s="102"/>
      <c r="J30" s="141"/>
      <c r="K30" s="46">
        <f>ROUND(I30*$K$8,2)</f>
        <v>0</v>
      </c>
      <c r="L30" s="27"/>
      <c r="M30" s="294"/>
      <c r="N30" s="27">
        <f t="shared" ref="N30:N36" si="3">I30-(K30+L30)</f>
        <v>0</v>
      </c>
      <c r="O30" s="303"/>
      <c r="P30" s="141"/>
      <c r="Q30" s="138"/>
      <c r="R30" s="138"/>
      <c r="S30" s="138"/>
      <c r="T30" s="138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</row>
    <row r="31" spans="1:73">
      <c r="A31" s="141"/>
      <c r="B31" s="96"/>
      <c r="C31" s="704"/>
      <c r="D31" s="705"/>
      <c r="E31" s="705"/>
      <c r="F31" s="706"/>
      <c r="G31" s="1076"/>
      <c r="H31" s="141"/>
      <c r="I31" s="103"/>
      <c r="J31" s="141"/>
      <c r="K31" s="47">
        <f t="shared" ref="K31:K36" si="4">ROUND(I31*$K$8,2)</f>
        <v>0</v>
      </c>
      <c r="L31" s="26"/>
      <c r="M31" s="295"/>
      <c r="N31" s="26">
        <f t="shared" si="3"/>
        <v>0</v>
      </c>
      <c r="O31" s="304"/>
      <c r="P31" s="141"/>
      <c r="Q31" s="138"/>
      <c r="R31" s="138"/>
      <c r="S31" s="138"/>
      <c r="T31" s="138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</row>
    <row r="32" spans="1:73">
      <c r="A32" s="141"/>
      <c r="B32" s="96"/>
      <c r="C32" s="704"/>
      <c r="D32" s="705"/>
      <c r="E32" s="705"/>
      <c r="F32" s="706"/>
      <c r="G32" s="1076"/>
      <c r="H32" s="141"/>
      <c r="I32" s="103"/>
      <c r="J32" s="141"/>
      <c r="K32" s="47">
        <f t="shared" si="4"/>
        <v>0</v>
      </c>
      <c r="L32" s="26"/>
      <c r="M32" s="295"/>
      <c r="N32" s="26">
        <f t="shared" si="3"/>
        <v>0</v>
      </c>
      <c r="O32" s="304"/>
      <c r="P32" s="141"/>
      <c r="Q32" s="138"/>
      <c r="R32" s="138"/>
      <c r="S32" s="138"/>
      <c r="T32" s="138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</row>
    <row r="33" spans="1:73">
      <c r="A33" s="141"/>
      <c r="B33" s="96"/>
      <c r="C33" s="704"/>
      <c r="D33" s="705"/>
      <c r="E33" s="705"/>
      <c r="F33" s="706"/>
      <c r="G33" s="1076"/>
      <c r="H33" s="141"/>
      <c r="I33" s="103"/>
      <c r="J33" s="141"/>
      <c r="K33" s="47">
        <f t="shared" si="4"/>
        <v>0</v>
      </c>
      <c r="L33" s="26"/>
      <c r="M33" s="295"/>
      <c r="N33" s="26">
        <f t="shared" si="3"/>
        <v>0</v>
      </c>
      <c r="O33" s="304"/>
      <c r="P33" s="141"/>
      <c r="Q33" s="155"/>
      <c r="R33" s="155"/>
      <c r="S33" s="155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</row>
    <row r="34" spans="1:73">
      <c r="A34" s="141"/>
      <c r="B34" s="96"/>
      <c r="C34" s="704"/>
      <c r="D34" s="705"/>
      <c r="E34" s="705"/>
      <c r="F34" s="706"/>
      <c r="G34" s="1076"/>
      <c r="H34" s="141"/>
      <c r="I34" s="103"/>
      <c r="J34" s="141"/>
      <c r="K34" s="47">
        <f t="shared" si="4"/>
        <v>0</v>
      </c>
      <c r="L34" s="26"/>
      <c r="M34" s="295"/>
      <c r="N34" s="26">
        <f t="shared" si="3"/>
        <v>0</v>
      </c>
      <c r="O34" s="304"/>
      <c r="P34" s="141"/>
      <c r="Q34" s="155"/>
      <c r="R34" s="155"/>
      <c r="S34" s="155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</row>
    <row r="35" spans="1:73">
      <c r="A35" s="141"/>
      <c r="B35" s="96"/>
      <c r="C35" s="704"/>
      <c r="D35" s="705"/>
      <c r="E35" s="705"/>
      <c r="F35" s="706"/>
      <c r="G35" s="1076"/>
      <c r="H35" s="141"/>
      <c r="I35" s="103"/>
      <c r="J35" s="141"/>
      <c r="K35" s="47">
        <f t="shared" si="4"/>
        <v>0</v>
      </c>
      <c r="L35" s="26"/>
      <c r="M35" s="295"/>
      <c r="N35" s="26">
        <f t="shared" si="3"/>
        <v>0</v>
      </c>
      <c r="O35" s="304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</row>
    <row r="36" spans="1:73" ht="15.75" customHeight="1" thickBot="1">
      <c r="A36" s="141"/>
      <c r="B36" s="101"/>
      <c r="C36" s="758"/>
      <c r="D36" s="759"/>
      <c r="E36" s="759"/>
      <c r="F36" s="760"/>
      <c r="G36" s="1104"/>
      <c r="H36" s="141"/>
      <c r="I36" s="104"/>
      <c r="J36" s="141"/>
      <c r="K36" s="46">
        <f t="shared" si="4"/>
        <v>0</v>
      </c>
      <c r="L36" s="27"/>
      <c r="M36" s="294"/>
      <c r="N36" s="27">
        <f t="shared" si="3"/>
        <v>0</v>
      </c>
      <c r="O36" s="303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</row>
    <row r="37" spans="1:73" ht="13.5" thickBot="1">
      <c r="A37" s="141"/>
      <c r="B37" s="141"/>
      <c r="C37" s="141"/>
      <c r="D37" s="141"/>
      <c r="E37" s="141"/>
      <c r="F37" s="141"/>
      <c r="G37" s="3" t="s">
        <v>1</v>
      </c>
      <c r="H37" s="141"/>
      <c r="I37" s="28">
        <f>SUM(I30:I36)</f>
        <v>0</v>
      </c>
      <c r="J37" s="141"/>
      <c r="K37" s="28">
        <f>SUM(K30:K36)</f>
        <v>0</v>
      </c>
      <c r="L37" s="165">
        <f>SUM(L30:L36)</f>
        <v>0</v>
      </c>
      <c r="M37" s="49"/>
      <c r="N37" s="28">
        <f>SUM(N30:N36)</f>
        <v>0</v>
      </c>
      <c r="O37" s="57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</row>
    <row r="38" spans="1:73" ht="13.5" thickBot="1">
      <c r="A38" s="141"/>
      <c r="B38" s="141"/>
      <c r="C38" s="141"/>
      <c r="D38" s="141"/>
      <c r="E38" s="141"/>
      <c r="F38" s="141"/>
      <c r="H38" s="141"/>
      <c r="J38" s="141"/>
      <c r="K38" s="141"/>
      <c r="L38" s="141"/>
      <c r="M38" s="141"/>
      <c r="N38" s="141"/>
      <c r="O38" s="154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</row>
    <row r="39" spans="1:73" ht="15" customHeight="1" thickBot="1">
      <c r="A39" s="141"/>
      <c r="B39" s="8" t="s">
        <v>24</v>
      </c>
      <c r="C39" s="707" t="s">
        <v>25</v>
      </c>
      <c r="D39" s="708"/>
      <c r="E39" s="708"/>
      <c r="F39" s="708"/>
      <c r="G39" s="709"/>
      <c r="H39" s="141"/>
      <c r="I39" s="2" t="s">
        <v>1</v>
      </c>
      <c r="J39" s="141"/>
      <c r="K39" s="31" t="s">
        <v>8</v>
      </c>
      <c r="L39" s="31" t="s">
        <v>8</v>
      </c>
      <c r="M39" s="729" t="s">
        <v>71</v>
      </c>
      <c r="N39" s="31" t="s">
        <v>9</v>
      </c>
      <c r="O39" s="55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</row>
    <row r="40" spans="1:73" ht="25.5" customHeight="1" thickBot="1">
      <c r="A40" s="141"/>
      <c r="B40" s="9" t="s">
        <v>3</v>
      </c>
      <c r="C40" s="1066" t="s">
        <v>63</v>
      </c>
      <c r="D40" s="1067"/>
      <c r="E40" s="1067"/>
      <c r="F40" s="1068"/>
      <c r="G40" s="1071" t="s">
        <v>62</v>
      </c>
      <c r="H40" s="141"/>
      <c r="I40" s="108"/>
      <c r="J40" s="141"/>
      <c r="K40" s="1063" t="s">
        <v>27</v>
      </c>
      <c r="L40" s="1063" t="s">
        <v>28</v>
      </c>
      <c r="M40" s="730"/>
      <c r="N40" s="145" t="s">
        <v>10</v>
      </c>
      <c r="O40" s="32" t="s">
        <v>11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</row>
    <row r="41" spans="1:73" ht="15" customHeight="1">
      <c r="A41" s="141"/>
      <c r="B41" s="100"/>
      <c r="C41" s="710"/>
      <c r="D41" s="711"/>
      <c r="E41" s="711"/>
      <c r="F41" s="712"/>
      <c r="G41" s="1105"/>
      <c r="H41" s="141"/>
      <c r="I41" s="102"/>
      <c r="J41" s="141"/>
      <c r="K41" s="27">
        <f>ROUND(I41*$K$8,2)</f>
        <v>0</v>
      </c>
      <c r="L41" s="27"/>
      <c r="M41" s="294"/>
      <c r="N41" s="27">
        <f t="shared" ref="N41:N48" si="5">I41-(K41+L41)</f>
        <v>0</v>
      </c>
      <c r="O41" s="303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</row>
    <row r="42" spans="1:73">
      <c r="A42" s="141"/>
      <c r="B42" s="96"/>
      <c r="C42" s="704"/>
      <c r="D42" s="705"/>
      <c r="E42" s="705"/>
      <c r="F42" s="706"/>
      <c r="G42" s="1106"/>
      <c r="H42" s="141"/>
      <c r="I42" s="103"/>
      <c r="J42" s="141"/>
      <c r="K42" s="26">
        <f t="shared" ref="K42:K48" si="6">ROUND(I42*$K$8,2)</f>
        <v>0</v>
      </c>
      <c r="L42" s="26"/>
      <c r="M42" s="295"/>
      <c r="N42" s="26">
        <f t="shared" si="5"/>
        <v>0</v>
      </c>
      <c r="O42" s="304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</row>
    <row r="43" spans="1:73">
      <c r="A43" s="141"/>
      <c r="B43" s="96"/>
      <c r="C43" s="704"/>
      <c r="D43" s="705"/>
      <c r="E43" s="705"/>
      <c r="F43" s="706"/>
      <c r="G43" s="1106"/>
      <c r="H43" s="141"/>
      <c r="I43" s="103"/>
      <c r="J43" s="141"/>
      <c r="K43" s="26">
        <f t="shared" si="6"/>
        <v>0</v>
      </c>
      <c r="L43" s="26"/>
      <c r="M43" s="295"/>
      <c r="N43" s="26">
        <f t="shared" si="5"/>
        <v>0</v>
      </c>
      <c r="O43" s="304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</row>
    <row r="44" spans="1:73">
      <c r="A44" s="141"/>
      <c r="B44" s="96"/>
      <c r="C44" s="704"/>
      <c r="D44" s="705"/>
      <c r="E44" s="705"/>
      <c r="F44" s="706"/>
      <c r="G44" s="1106"/>
      <c r="H44" s="141"/>
      <c r="I44" s="103"/>
      <c r="J44" s="141"/>
      <c r="K44" s="26">
        <f t="shared" si="6"/>
        <v>0</v>
      </c>
      <c r="L44" s="26"/>
      <c r="M44" s="295"/>
      <c r="N44" s="26">
        <f t="shared" si="5"/>
        <v>0</v>
      </c>
      <c r="O44" s="304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</row>
    <row r="45" spans="1:73">
      <c r="A45" s="141"/>
      <c r="B45" s="96"/>
      <c r="C45" s="704"/>
      <c r="D45" s="705"/>
      <c r="E45" s="705"/>
      <c r="F45" s="706"/>
      <c r="G45" s="1106"/>
      <c r="H45" s="141"/>
      <c r="I45" s="103"/>
      <c r="J45" s="141"/>
      <c r="K45" s="26">
        <f t="shared" si="6"/>
        <v>0</v>
      </c>
      <c r="L45" s="26"/>
      <c r="M45" s="295"/>
      <c r="N45" s="26">
        <f t="shared" si="5"/>
        <v>0</v>
      </c>
      <c r="O45" s="304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</row>
    <row r="46" spans="1:73">
      <c r="A46" s="141"/>
      <c r="B46" s="96"/>
      <c r="C46" s="704"/>
      <c r="D46" s="705"/>
      <c r="E46" s="705"/>
      <c r="F46" s="706"/>
      <c r="G46" s="1106"/>
      <c r="H46" s="141"/>
      <c r="I46" s="103"/>
      <c r="J46" s="141"/>
      <c r="K46" s="26">
        <f t="shared" si="6"/>
        <v>0</v>
      </c>
      <c r="L46" s="26"/>
      <c r="M46" s="295"/>
      <c r="N46" s="26">
        <f t="shared" si="5"/>
        <v>0</v>
      </c>
      <c r="O46" s="304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</row>
    <row r="47" spans="1:73">
      <c r="A47" s="141"/>
      <c r="B47" s="96"/>
      <c r="C47" s="704"/>
      <c r="D47" s="705"/>
      <c r="E47" s="705"/>
      <c r="F47" s="706"/>
      <c r="G47" s="1106"/>
      <c r="H47" s="141"/>
      <c r="I47" s="103"/>
      <c r="J47" s="141"/>
      <c r="K47" s="26">
        <f t="shared" si="6"/>
        <v>0</v>
      </c>
      <c r="L47" s="26"/>
      <c r="M47" s="295"/>
      <c r="N47" s="26">
        <f t="shared" si="5"/>
        <v>0</v>
      </c>
      <c r="O47" s="303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</row>
    <row r="48" spans="1:73" ht="15.75" customHeight="1" thickBot="1">
      <c r="A48" s="141"/>
      <c r="B48" s="101"/>
      <c r="C48" s="743"/>
      <c r="D48" s="744"/>
      <c r="E48" s="744"/>
      <c r="F48" s="745"/>
      <c r="G48" s="1107"/>
      <c r="H48" s="141"/>
      <c r="I48" s="104"/>
      <c r="J48" s="141"/>
      <c r="K48" s="27">
        <f t="shared" si="6"/>
        <v>0</v>
      </c>
      <c r="L48" s="27"/>
      <c r="M48" s="294"/>
      <c r="N48" s="27">
        <f t="shared" si="5"/>
        <v>0</v>
      </c>
      <c r="O48" s="305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</row>
    <row r="49" spans="1:73" ht="13.5" thickBot="1">
      <c r="A49" s="141"/>
      <c r="B49" s="141"/>
      <c r="C49" s="141"/>
      <c r="D49" s="141"/>
      <c r="E49" s="141"/>
      <c r="F49" s="141"/>
      <c r="G49" s="10" t="s">
        <v>1</v>
      </c>
      <c r="H49" s="141"/>
      <c r="I49" s="28">
        <f>SUM(I41:I48)</f>
        <v>0</v>
      </c>
      <c r="J49" s="141"/>
      <c r="K49" s="28">
        <f>SUM(K41:K48)</f>
        <v>0</v>
      </c>
      <c r="L49" s="165">
        <f>SUM(L41:L48)</f>
        <v>0</v>
      </c>
      <c r="M49" s="49"/>
      <c r="N49" s="28">
        <f>SUM(N41:N48)</f>
        <v>0</v>
      </c>
      <c r="O49" s="23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</row>
    <row r="50" spans="1:73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</row>
    <row r="51" spans="1:73" ht="13.5" thickBo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</row>
    <row r="52" spans="1:73" ht="15.75" customHeight="1" thickBot="1">
      <c r="A52" s="141"/>
      <c r="B52" s="1108" t="s">
        <v>64</v>
      </c>
      <c r="C52" s="1109"/>
      <c r="D52" s="1108" t="s">
        <v>65</v>
      </c>
      <c r="E52" s="1110"/>
      <c r="F52" s="1109"/>
      <c r="G52" s="31" t="s">
        <v>66</v>
      </c>
      <c r="H52" s="141"/>
      <c r="I52" s="749">
        <f>I16+I26+I37+I49</f>
        <v>0</v>
      </c>
      <c r="J52" s="141"/>
      <c r="K52" s="1111" t="s">
        <v>68</v>
      </c>
      <c r="L52" s="1112"/>
      <c r="M52" s="1113"/>
      <c r="N52" s="1111" t="s">
        <v>68</v>
      </c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</row>
    <row r="53" spans="1:73" ht="32.25" customHeight="1" thickBot="1">
      <c r="A53" s="141"/>
      <c r="B53" s="751" t="str">
        <f>F5</f>
        <v>g</v>
      </c>
      <c r="C53" s="752"/>
      <c r="D53" s="746"/>
      <c r="E53" s="747"/>
      <c r="F53" s="748"/>
      <c r="G53" s="145" t="s">
        <v>67</v>
      </c>
      <c r="H53" s="141"/>
      <c r="I53" s="750"/>
      <c r="J53" s="141"/>
      <c r="K53" s="54">
        <f>K16+K26+K37+K49</f>
        <v>0</v>
      </c>
      <c r="L53" s="165">
        <f>L16+L26+L37+L49</f>
        <v>0</v>
      </c>
      <c r="M53" s="24"/>
      <c r="N53" s="54">
        <f>N16+N26+N37+N49</f>
        <v>0</v>
      </c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</row>
    <row r="54" spans="1:73">
      <c r="A54" s="141"/>
      <c r="B54" s="141"/>
      <c r="C54" s="141"/>
      <c r="D54" s="141"/>
      <c r="E54" s="141"/>
      <c r="F54" s="141"/>
      <c r="G54" s="141"/>
      <c r="H54" s="141"/>
      <c r="I54" s="156"/>
      <c r="J54" s="141"/>
      <c r="K54" s="156"/>
      <c r="L54" s="156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</row>
    <row r="55" spans="1:73" ht="15" customHeight="1">
      <c r="A55" s="141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</row>
    <row r="56" spans="1:73" ht="15.75" customHeight="1">
      <c r="A56" s="141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</row>
    <row r="57" spans="1:73" ht="15.75">
      <c r="A57" s="141"/>
      <c r="B57" s="146" t="s">
        <v>117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</row>
    <row r="58" spans="1:73" ht="15.75">
      <c r="A58" s="141"/>
      <c r="B58" s="481" t="s">
        <v>152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</row>
    <row r="59" spans="1:73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</row>
    <row r="60" spans="1:73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</row>
    <row r="61" spans="1:73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</row>
    <row r="62" spans="1:73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</row>
    <row r="63" spans="1:73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</row>
    <row r="64" spans="1:73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</row>
    <row r="65" spans="1:70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</row>
    <row r="66" spans="1:70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</row>
    <row r="67" spans="1:70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</row>
    <row r="68" spans="1:70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</row>
    <row r="69" spans="1:70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</row>
    <row r="70" spans="1:70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</row>
    <row r="71" spans="1:70">
      <c r="A71" s="141"/>
      <c r="B71" s="141"/>
      <c r="C71" s="157" t="s">
        <v>12</v>
      </c>
      <c r="D71" s="157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</row>
    <row r="72" spans="1:70" ht="15.75" hidden="1">
      <c r="A72" s="141"/>
      <c r="C72" s="5">
        <v>0</v>
      </c>
      <c r="D72" s="5"/>
      <c r="E72" s="6" t="s">
        <v>13</v>
      </c>
      <c r="F72" s="4"/>
      <c r="G72" s="4"/>
      <c r="H72" s="4"/>
      <c r="I72" s="4"/>
      <c r="J72" s="15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</row>
    <row r="73" spans="1:70" hidden="1">
      <c r="A73" s="141"/>
      <c r="B73" s="141"/>
      <c r="C73" s="141" t="s">
        <v>14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</row>
    <row r="74" spans="1:70" hidden="1">
      <c r="A74" s="141"/>
      <c r="B74" s="141"/>
      <c r="C74" s="141" t="s">
        <v>15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</row>
    <row r="75" spans="1:70" hidden="1">
      <c r="A75" s="141"/>
      <c r="B75" s="141"/>
      <c r="C75" s="158">
        <v>40360</v>
      </c>
      <c r="D75" s="158"/>
      <c r="E75" s="159">
        <v>1</v>
      </c>
      <c r="F75" s="141" t="s">
        <v>16</v>
      </c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</row>
    <row r="76" spans="1:70" hidden="1">
      <c r="A76" s="141"/>
      <c r="B76" s="141"/>
      <c r="C76" s="158">
        <v>42186</v>
      </c>
      <c r="D76" s="158"/>
      <c r="E76" s="159">
        <v>0.75</v>
      </c>
      <c r="F76" s="141" t="s">
        <v>17</v>
      </c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</row>
    <row r="77" spans="1:70" hidden="1">
      <c r="A77" s="141"/>
      <c r="B77" s="141"/>
      <c r="C77" s="158">
        <v>42186</v>
      </c>
      <c r="D77" s="158"/>
      <c r="E77" s="159">
        <v>0.5</v>
      </c>
      <c r="F77" s="141" t="s">
        <v>18</v>
      </c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</row>
    <row r="78" spans="1:70" hidden="1">
      <c r="A78" s="141"/>
      <c r="B78" s="141"/>
      <c r="C78" s="158">
        <v>42917</v>
      </c>
      <c r="D78" s="158"/>
      <c r="E78" s="159">
        <v>0.25</v>
      </c>
      <c r="F78" s="141" t="s">
        <v>19</v>
      </c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</row>
    <row r="79" spans="1:70" hidden="1">
      <c r="A79" s="141"/>
      <c r="B79" s="141"/>
      <c r="C79" s="158">
        <v>43282</v>
      </c>
      <c r="D79" s="158"/>
      <c r="E79" s="159">
        <v>0</v>
      </c>
      <c r="F79" s="141" t="s">
        <v>20</v>
      </c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</row>
    <row r="80" spans="1:70">
      <c r="A80" s="141"/>
      <c r="B80" s="141"/>
      <c r="C80" s="141"/>
      <c r="D80" s="141"/>
      <c r="E80" s="160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</row>
    <row r="81" spans="1:67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</row>
    <row r="82" spans="1:67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</row>
    <row r="83" spans="1:67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</row>
    <row r="84" spans="1:67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</row>
    <row r="85" spans="1:67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</row>
    <row r="86" spans="1:67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</row>
    <row r="87" spans="1:67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</row>
    <row r="88" spans="1:67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</row>
    <row r="89" spans="1:67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</row>
    <row r="90" spans="1:67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</row>
    <row r="91" spans="1:67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</row>
    <row r="92" spans="1:67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</row>
    <row r="93" spans="1:67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</row>
    <row r="94" spans="1:67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</row>
    <row r="95" spans="1:67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</row>
    <row r="96" spans="1:67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</row>
    <row r="97" spans="1:67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</row>
    <row r="98" spans="1:67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</row>
    <row r="99" spans="1:67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</row>
    <row r="100" spans="1:67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</row>
    <row r="101" spans="1:67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</row>
    <row r="102" spans="1:67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</row>
    <row r="103" spans="1:67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</row>
    <row r="104" spans="1:67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</row>
    <row r="105" spans="1:67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</row>
    <row r="106" spans="1:67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</row>
    <row r="107" spans="1:67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</row>
    <row r="108" spans="1:67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</row>
    <row r="109" spans="1:67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</row>
    <row r="110" spans="1:67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</row>
    <row r="111" spans="1:67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</row>
    <row r="112" spans="1:67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</row>
    <row r="113" spans="1:67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</row>
    <row r="114" spans="1:67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</row>
    <row r="115" spans="1:67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</row>
    <row r="116" spans="1:67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</row>
    <row r="117" spans="1:67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</row>
    <row r="118" spans="1:67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</row>
    <row r="119" spans="1:67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</row>
    <row r="120" spans="1:67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</row>
    <row r="121" spans="1:67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</row>
    <row r="122" spans="1:67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</row>
    <row r="123" spans="1:67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</row>
    <row r="124" spans="1:67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</row>
    <row r="125" spans="1:67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</row>
    <row r="126" spans="1:67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</row>
    <row r="127" spans="1:67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</row>
    <row r="128" spans="1:67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</row>
    <row r="129" spans="1:67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</row>
    <row r="130" spans="1:67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</row>
    <row r="131" spans="1:67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</row>
    <row r="132" spans="1:67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</row>
    <row r="133" spans="1:67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</row>
    <row r="134" spans="1:67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</row>
    <row r="135" spans="1:67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</row>
    <row r="136" spans="1:67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</row>
    <row r="137" spans="1:67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</row>
    <row r="138" spans="1:67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</row>
    <row r="139" spans="1:67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</row>
    <row r="140" spans="1:67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</row>
    <row r="141" spans="1:67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</row>
    <row r="142" spans="1:67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</row>
    <row r="143" spans="1:67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</row>
    <row r="144" spans="1:67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</row>
    <row r="145" spans="1:67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</row>
    <row r="146" spans="1:67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</row>
    <row r="147" spans="1:67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</row>
    <row r="148" spans="1:67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</row>
    <row r="149" spans="1:67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</row>
    <row r="150" spans="1:67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</row>
    <row r="151" spans="1:67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</row>
    <row r="152" spans="1:67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</row>
    <row r="153" spans="1:67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</row>
    <row r="154" spans="1:67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</row>
    <row r="155" spans="1:67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</row>
    <row r="156" spans="1:67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</row>
    <row r="157" spans="1:67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</row>
    <row r="158" spans="1:67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</row>
    <row r="159" spans="1:67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</row>
    <row r="160" spans="1:67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</row>
    <row r="161" spans="1:67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</row>
    <row r="162" spans="1:67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</row>
    <row r="163" spans="1:67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</row>
    <row r="164" spans="1:67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</row>
    <row r="165" spans="1:67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</row>
    <row r="166" spans="1:67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</row>
    <row r="167" spans="1:67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</row>
    <row r="168" spans="1:67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</row>
    <row r="169" spans="1:67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</row>
    <row r="170" spans="1:67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</row>
    <row r="171" spans="1:67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</row>
    <row r="172" spans="1:67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</row>
    <row r="173" spans="1:67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</row>
    <row r="174" spans="1:67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</row>
    <row r="175" spans="1:67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</row>
    <row r="176" spans="1:67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  <c r="BN176" s="141"/>
      <c r="BO176" s="141"/>
    </row>
    <row r="177" spans="1:67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</row>
    <row r="178" spans="1:67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</row>
    <row r="179" spans="1:67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</row>
    <row r="180" spans="1:67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</row>
    <row r="181" spans="1:67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</row>
    <row r="182" spans="1:67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</row>
    <row r="183" spans="1:67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</row>
    <row r="184" spans="1:67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</row>
    <row r="185" spans="1:67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</row>
    <row r="186" spans="1:67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</row>
    <row r="187" spans="1:67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</row>
    <row r="188" spans="1:67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</row>
    <row r="189" spans="1:67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</row>
    <row r="190" spans="1:67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</row>
    <row r="191" spans="1:67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</row>
    <row r="192" spans="1:67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</row>
    <row r="193" spans="1:67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</row>
    <row r="194" spans="1:67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</row>
    <row r="195" spans="1:67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</row>
    <row r="196" spans="1:67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</row>
    <row r="197" spans="1:67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</row>
    <row r="198" spans="1:67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</row>
    <row r="199" spans="1:67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</row>
    <row r="200" spans="1:67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</row>
    <row r="201" spans="1:67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</row>
    <row r="202" spans="1:67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</row>
    <row r="203" spans="1:67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</row>
    <row r="204" spans="1:67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</row>
    <row r="205" spans="1:67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  <c r="BN205" s="141"/>
      <c r="BO205" s="141"/>
    </row>
    <row r="206" spans="1:67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</row>
    <row r="207" spans="1:67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</row>
    <row r="208" spans="1:67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</row>
    <row r="209" spans="1:67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</row>
    <row r="210" spans="1:67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</row>
    <row r="211" spans="1:67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</row>
    <row r="212" spans="1:67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</row>
    <row r="213" spans="1:67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</row>
    <row r="214" spans="1:67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</row>
    <row r="215" spans="1:67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</row>
    <row r="216" spans="1:67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</row>
    <row r="217" spans="1:67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</row>
    <row r="218" spans="1:67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</row>
    <row r="219" spans="1:67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</row>
    <row r="220" spans="1:67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</row>
    <row r="221" spans="1:67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</row>
    <row r="222" spans="1:67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</row>
    <row r="223" spans="1:67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</row>
    <row r="224" spans="1:67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</row>
    <row r="225" spans="1:67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</row>
    <row r="226" spans="1:67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</row>
    <row r="227" spans="1:67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</row>
    <row r="228" spans="1:67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</row>
    <row r="229" spans="1:67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</row>
    <row r="230" spans="1:67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</row>
    <row r="231" spans="1:67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</row>
    <row r="232" spans="1:67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</row>
    <row r="233" spans="1:67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</row>
    <row r="234" spans="1:67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  <c r="BN234" s="141"/>
      <c r="BO234" s="141"/>
    </row>
    <row r="235" spans="1:67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</row>
    <row r="236" spans="1:67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  <c r="BN236" s="141"/>
      <c r="BO236" s="141"/>
    </row>
    <row r="237" spans="1:67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</row>
    <row r="238" spans="1:67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</row>
    <row r="239" spans="1:67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</row>
    <row r="240" spans="1:67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</row>
    <row r="241" spans="1:67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  <c r="BN241" s="141"/>
      <c r="BO241" s="141"/>
    </row>
    <row r="242" spans="1:67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  <c r="BN242" s="141"/>
      <c r="BO242" s="141"/>
    </row>
    <row r="243" spans="1:67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41"/>
      <c r="BN243" s="141"/>
      <c r="BO243" s="141"/>
    </row>
    <row r="244" spans="1:67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  <c r="BN244" s="141"/>
      <c r="BO244" s="141"/>
    </row>
    <row r="245" spans="1:67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  <c r="BN245" s="141"/>
      <c r="BO245" s="141"/>
    </row>
    <row r="246" spans="1:67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</row>
    <row r="247" spans="1:67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  <c r="BN247" s="141"/>
      <c r="BO247" s="141"/>
    </row>
    <row r="248" spans="1:67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141"/>
      <c r="BN248" s="141"/>
      <c r="BO248" s="141"/>
    </row>
    <row r="249" spans="1:67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</row>
    <row r="250" spans="1:67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</row>
    <row r="251" spans="1:67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141"/>
    </row>
    <row r="252" spans="1:67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</row>
    <row r="253" spans="1:67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</row>
    <row r="254" spans="1:67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</row>
    <row r="255" spans="1:67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</row>
    <row r="256" spans="1:67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</row>
    <row r="257" spans="1:67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  <c r="BN257" s="141"/>
      <c r="BO257" s="141"/>
    </row>
    <row r="258" spans="1:67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  <c r="BN258" s="141"/>
      <c r="BO258" s="141"/>
    </row>
    <row r="259" spans="1:67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  <c r="BN259" s="141"/>
      <c r="BO259" s="141"/>
    </row>
    <row r="260" spans="1:67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</row>
    <row r="261" spans="1:67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</row>
    <row r="262" spans="1:67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</row>
    <row r="263" spans="1:67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  <c r="BN263" s="141"/>
      <c r="BO263" s="141"/>
    </row>
    <row r="264" spans="1:67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1"/>
      <c r="BN264" s="141"/>
      <c r="BO264" s="141"/>
    </row>
    <row r="265" spans="1:67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  <c r="BN265" s="141"/>
      <c r="BO265" s="141"/>
    </row>
    <row r="266" spans="1:67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1"/>
      <c r="BN266" s="141"/>
      <c r="BO266" s="141"/>
    </row>
    <row r="267" spans="1:67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</row>
    <row r="268" spans="1:67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  <c r="BN268" s="141"/>
      <c r="BO268" s="141"/>
    </row>
    <row r="269" spans="1:67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  <c r="BM269" s="141"/>
      <c r="BN269" s="141"/>
      <c r="BO269" s="141"/>
    </row>
    <row r="270" spans="1:67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1"/>
      <c r="BI270" s="141"/>
      <c r="BJ270" s="141"/>
      <c r="BK270" s="141"/>
      <c r="BL270" s="141"/>
      <c r="BM270" s="141"/>
      <c r="BN270" s="141"/>
      <c r="BO270" s="141"/>
    </row>
    <row r="271" spans="1:67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1"/>
      <c r="BI271" s="141"/>
      <c r="BJ271" s="141"/>
      <c r="BK271" s="141"/>
      <c r="BL271" s="141"/>
      <c r="BM271" s="141"/>
      <c r="BN271" s="141"/>
      <c r="BO271" s="141"/>
    </row>
    <row r="272" spans="1:67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  <c r="BH272" s="141"/>
      <c r="BI272" s="141"/>
      <c r="BJ272" s="141"/>
      <c r="BK272" s="141"/>
      <c r="BL272" s="141"/>
      <c r="BM272" s="141"/>
      <c r="BN272" s="141"/>
      <c r="BO272" s="141"/>
    </row>
    <row r="273" spans="1:67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41"/>
      <c r="BM273" s="141"/>
      <c r="BN273" s="141"/>
      <c r="BO273" s="141"/>
    </row>
    <row r="274" spans="1:67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  <c r="BN274" s="141"/>
      <c r="BO274" s="141"/>
    </row>
    <row r="275" spans="1:67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1"/>
      <c r="BI275" s="141"/>
      <c r="BJ275" s="141"/>
      <c r="BK275" s="141"/>
      <c r="BL275" s="141"/>
      <c r="BM275" s="141"/>
      <c r="BN275" s="141"/>
      <c r="BO275" s="141"/>
    </row>
    <row r="276" spans="1:67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41"/>
      <c r="BM276" s="141"/>
      <c r="BN276" s="141"/>
      <c r="BO276" s="141"/>
    </row>
    <row r="277" spans="1:67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1"/>
      <c r="BI277" s="141"/>
      <c r="BJ277" s="141"/>
      <c r="BK277" s="141"/>
      <c r="BL277" s="141"/>
      <c r="BM277" s="141"/>
      <c r="BN277" s="141"/>
      <c r="BO277" s="141"/>
    </row>
    <row r="278" spans="1:67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  <c r="BM278" s="141"/>
      <c r="BN278" s="141"/>
      <c r="BO278" s="141"/>
    </row>
    <row r="279" spans="1:67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  <c r="BN279" s="141"/>
      <c r="BO279" s="141"/>
    </row>
    <row r="280" spans="1:67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  <c r="BN280" s="141"/>
      <c r="BO280" s="141"/>
    </row>
    <row r="281" spans="1:67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</row>
    <row r="282" spans="1:67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  <c r="BN282" s="141"/>
      <c r="BO282" s="141"/>
    </row>
    <row r="283" spans="1:67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  <c r="BM283" s="141"/>
      <c r="BN283" s="141"/>
      <c r="BO283" s="141"/>
    </row>
    <row r="284" spans="1:67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</row>
    <row r="285" spans="1:67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</row>
    <row r="286" spans="1:67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</row>
    <row r="287" spans="1:67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</row>
    <row r="288" spans="1:67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  <c r="BN288" s="141"/>
      <c r="BO288" s="141"/>
    </row>
    <row r="289" spans="1:67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  <c r="BM289" s="141"/>
      <c r="BN289" s="141"/>
      <c r="BO289" s="141"/>
    </row>
    <row r="290" spans="1:67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  <c r="BH290" s="141"/>
      <c r="BI290" s="141"/>
      <c r="BJ290" s="141"/>
      <c r="BK290" s="141"/>
      <c r="BL290" s="141"/>
      <c r="BM290" s="141"/>
      <c r="BN290" s="141"/>
      <c r="BO290" s="141"/>
    </row>
    <row r="291" spans="1:67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  <c r="BN291" s="141"/>
      <c r="BO291" s="141"/>
    </row>
    <row r="292" spans="1:67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</row>
    <row r="293" spans="1:67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</row>
    <row r="294" spans="1:67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  <c r="BH294" s="141"/>
      <c r="BI294" s="141"/>
      <c r="BJ294" s="141"/>
      <c r="BK294" s="141"/>
      <c r="BL294" s="141"/>
      <c r="BM294" s="141"/>
      <c r="BN294" s="141"/>
      <c r="BO294" s="141"/>
    </row>
    <row r="295" spans="1:67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  <c r="BN295" s="141"/>
      <c r="BO295" s="141"/>
    </row>
    <row r="296" spans="1:67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  <c r="BH296" s="141"/>
      <c r="BI296" s="141"/>
      <c r="BJ296" s="141"/>
      <c r="BK296" s="141"/>
      <c r="BL296" s="141"/>
      <c r="BM296" s="141"/>
      <c r="BN296" s="141"/>
      <c r="BO296" s="141"/>
    </row>
    <row r="297" spans="1:67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  <c r="BH297" s="141"/>
      <c r="BI297" s="141"/>
      <c r="BJ297" s="141"/>
      <c r="BK297" s="141"/>
      <c r="BL297" s="141"/>
      <c r="BM297" s="141"/>
      <c r="BN297" s="141"/>
      <c r="BO297" s="141"/>
    </row>
    <row r="298" spans="1:67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</row>
    <row r="299" spans="1:67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</row>
    <row r="300" spans="1:67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</row>
    <row r="301" spans="1:67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</row>
    <row r="302" spans="1:67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</row>
    <row r="303" spans="1:67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</row>
    <row r="304" spans="1:67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</row>
    <row r="305" spans="1:16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</row>
    <row r="306" spans="1:16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</row>
    <row r="307" spans="1:16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</row>
    <row r="308" spans="1:16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</row>
    <row r="309" spans="1:16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</row>
    <row r="310" spans="1:16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</row>
    <row r="311" spans="1:16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</row>
    <row r="312" spans="1:16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</row>
    <row r="313" spans="1:16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</row>
    <row r="314" spans="1:16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</row>
    <row r="315" spans="1:16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</row>
    <row r="316" spans="1:16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</row>
    <row r="317" spans="1:16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</row>
    <row r="318" spans="1:16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</row>
    <row r="319" spans="1:16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</row>
    <row r="320" spans="1:16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</row>
    <row r="321" spans="1:16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</row>
    <row r="322" spans="1:16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</row>
    <row r="323" spans="1:16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</row>
    <row r="324" spans="1:16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</row>
    <row r="325" spans="1:16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</row>
    <row r="326" spans="1:16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</row>
    <row r="327" spans="1:16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</row>
    <row r="328" spans="1:16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</row>
    <row r="329" spans="1:16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</row>
    <row r="330" spans="1:16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</row>
    <row r="331" spans="1:16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</row>
    <row r="332" spans="1:16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</row>
    <row r="333" spans="1:16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</row>
    <row r="334" spans="1:16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</row>
    <row r="335" spans="1:16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</row>
    <row r="336" spans="1:16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</row>
    <row r="337" spans="1:1">
      <c r="A337" s="141"/>
    </row>
    <row r="338" spans="1:1">
      <c r="A338" s="141"/>
    </row>
    <row r="339" spans="1:1">
      <c r="A339" s="141"/>
    </row>
    <row r="340" spans="1:1">
      <c r="A340" s="141"/>
    </row>
    <row r="341" spans="1:1">
      <c r="A341" s="141"/>
    </row>
    <row r="342" spans="1:1">
      <c r="A342" s="141"/>
    </row>
    <row r="343" spans="1:1">
      <c r="A343" s="141"/>
    </row>
    <row r="344" spans="1:1">
      <c r="A344" s="141"/>
    </row>
    <row r="345" spans="1:1">
      <c r="A345" s="141"/>
    </row>
    <row r="346" spans="1:1">
      <c r="A346" s="141"/>
    </row>
    <row r="347" spans="1:1">
      <c r="A347" s="141"/>
    </row>
    <row r="348" spans="1:1">
      <c r="A348" s="141"/>
    </row>
    <row r="349" spans="1:1">
      <c r="A349" s="141"/>
    </row>
    <row r="350" spans="1:1">
      <c r="A350" s="141"/>
    </row>
    <row r="351" spans="1:1">
      <c r="A351" s="141"/>
    </row>
    <row r="352" spans="1:1">
      <c r="A352" s="141"/>
    </row>
    <row r="353" spans="1:1">
      <c r="A353" s="141"/>
    </row>
    <row r="354" spans="1:1">
      <c r="A354" s="141"/>
    </row>
    <row r="355" spans="1:1">
      <c r="A355" s="141"/>
    </row>
    <row r="356" spans="1:1">
      <c r="A356" s="141"/>
    </row>
    <row r="357" spans="1:1">
      <c r="A357" s="141"/>
    </row>
    <row r="358" spans="1:1">
      <c r="A358" s="141"/>
    </row>
    <row r="359" spans="1:1">
      <c r="A359" s="141"/>
    </row>
    <row r="360" spans="1:1">
      <c r="A360" s="141"/>
    </row>
    <row r="361" spans="1:1">
      <c r="A361" s="141"/>
    </row>
    <row r="362" spans="1:1">
      <c r="A362" s="141"/>
    </row>
    <row r="363" spans="1:1">
      <c r="A363" s="141"/>
    </row>
    <row r="364" spans="1:1">
      <c r="A364" s="141"/>
    </row>
    <row r="365" spans="1:1">
      <c r="A365" s="141"/>
    </row>
    <row r="366" spans="1:1">
      <c r="A366" s="141"/>
    </row>
    <row r="367" spans="1:1">
      <c r="A367" s="141"/>
    </row>
    <row r="368" spans="1:1">
      <c r="A368" s="141"/>
    </row>
    <row r="369" spans="1:1">
      <c r="A369" s="141"/>
    </row>
    <row r="370" spans="1:1">
      <c r="A370" s="141"/>
    </row>
    <row r="371" spans="1:1">
      <c r="A371" s="141"/>
    </row>
  </sheetData>
  <sheetProtection algorithmName="SHA-512" hashValue="hbTJiZVu6PJqGYljxrzw5o9/t7cdwk9U/cC8keuEAv/XT6fRS2ceJttZrbDvwVA07okCzJR5H1vXWOb3ZGvjfg==" saltValue="WhU09Dhs2OIY9Z9ZaWuwVw==" spinCount="100000" sheet="1" selectLockedCells="1"/>
  <dataConsolidate/>
  <mergeCells count="51">
    <mergeCell ref="M28:M29"/>
    <mergeCell ref="C48:F48"/>
    <mergeCell ref="D52:F52"/>
    <mergeCell ref="D53:F53"/>
    <mergeCell ref="I52:I53"/>
    <mergeCell ref="M39:M40"/>
    <mergeCell ref="B53:C53"/>
    <mergeCell ref="C34:F34"/>
    <mergeCell ref="C35:F35"/>
    <mergeCell ref="C36:F36"/>
    <mergeCell ref="C46:F46"/>
    <mergeCell ref="C47:F47"/>
    <mergeCell ref="C29:F29"/>
    <mergeCell ref="C30:F30"/>
    <mergeCell ref="C31:F31"/>
    <mergeCell ref="C44:F44"/>
    <mergeCell ref="C10:F10"/>
    <mergeCell ref="C11:F11"/>
    <mergeCell ref="C12:F12"/>
    <mergeCell ref="C4:E5"/>
    <mergeCell ref="C28:G28"/>
    <mergeCell ref="C21:G21"/>
    <mergeCell ref="C22:G22"/>
    <mergeCell ref="C23:G23"/>
    <mergeCell ref="C24:G24"/>
    <mergeCell ref="C25:G25"/>
    <mergeCell ref="M2:N2"/>
    <mergeCell ref="C19:G19"/>
    <mergeCell ref="C20:G20"/>
    <mergeCell ref="C14:F14"/>
    <mergeCell ref="C15:F15"/>
    <mergeCell ref="C8:F8"/>
    <mergeCell ref="C9:F9"/>
    <mergeCell ref="C13:F13"/>
    <mergeCell ref="K6:N6"/>
    <mergeCell ref="C7:F7"/>
    <mergeCell ref="M7:M8"/>
    <mergeCell ref="M19:M20"/>
    <mergeCell ref="K4:M4"/>
    <mergeCell ref="K5:M5"/>
    <mergeCell ref="F4:I4"/>
    <mergeCell ref="F5:I5"/>
    <mergeCell ref="C32:F32"/>
    <mergeCell ref="C33:F33"/>
    <mergeCell ref="C39:G39"/>
    <mergeCell ref="C45:F45"/>
    <mergeCell ref="B52:C52"/>
    <mergeCell ref="C40:F40"/>
    <mergeCell ref="C41:F41"/>
    <mergeCell ref="C42:F42"/>
    <mergeCell ref="C43:F43"/>
  </mergeCells>
  <printOptions horizontalCentered="1" verticalCentered="1"/>
  <pageMargins left="0" right="0" top="0.39370078740157483" bottom="0.39370078740157483" header="0" footer="0"/>
  <pageSetup scale="68" orientation="landscape" r:id="rId1"/>
  <headerFooter>
    <oddFooter>&amp;Z&amp;F</oddFooter>
  </headerFooter>
  <ignoredErrors>
    <ignoredError sqref="I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268C-2656-4922-B5F6-AB09E96439FD}">
  <sheetPr>
    <pageSetUpPr fitToPage="1"/>
  </sheetPr>
  <dimension ref="A1:BY185"/>
  <sheetViews>
    <sheetView showZeros="0" topLeftCell="A9" workbookViewId="0">
      <selection activeCell="B44" sqref="B44"/>
    </sheetView>
  </sheetViews>
  <sheetFormatPr baseColWidth="10" defaultRowHeight="12.75" outlineLevelRow="1"/>
  <cols>
    <col min="1" max="1" width="3.85546875" customWidth="1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4" max="14" width="14.140625" customWidth="1"/>
  </cols>
  <sheetData>
    <row r="1" spans="1:77" ht="21" hidden="1" customHeight="1" outlineLevel="1">
      <c r="K1" s="13"/>
      <c r="L1" s="112">
        <v>0.5</v>
      </c>
      <c r="M1" s="112">
        <f>5/105</f>
        <v>4.7619047619047616E-2</v>
      </c>
    </row>
    <row r="2" spans="1:77" ht="29.25" hidden="1" customHeight="1" outlineLevel="1">
      <c r="L2" s="113"/>
      <c r="M2" s="114" t="s">
        <v>39</v>
      </c>
    </row>
    <row r="3" spans="1:77" ht="13.5" hidden="1" outlineLevel="1" thickBot="1"/>
    <row r="4" spans="1:77" ht="16.5" customHeight="1" collapsed="1" thickBot="1">
      <c r="A4" s="138"/>
      <c r="B4" s="30"/>
      <c r="C4" s="1088" t="s">
        <v>275</v>
      </c>
      <c r="D4" s="1089"/>
      <c r="E4" s="1090"/>
      <c r="F4" s="1136" t="s">
        <v>0</v>
      </c>
      <c r="G4" s="1137"/>
      <c r="H4" s="1137"/>
      <c r="I4" s="1138"/>
      <c r="J4" s="139"/>
      <c r="K4" s="1139" t="s">
        <v>31</v>
      </c>
      <c r="L4" s="1140"/>
      <c r="M4" s="1062" t="s">
        <v>191</v>
      </c>
      <c r="N4" s="138"/>
      <c r="O4" s="487" t="s">
        <v>153</v>
      </c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</row>
    <row r="5" spans="1:77" ht="39" customHeight="1" thickBot="1">
      <c r="A5" s="138"/>
      <c r="B5" s="30"/>
      <c r="C5" s="1091"/>
      <c r="D5" s="1092"/>
      <c r="E5" s="1093"/>
      <c r="F5" s="774" t="str">
        <f>'FDT - Garage - Chantier'!G2</f>
        <v>g</v>
      </c>
      <c r="G5" s="775"/>
      <c r="H5" s="775"/>
      <c r="I5" s="776"/>
      <c r="J5" s="140"/>
      <c r="K5" s="777">
        <f>VLOOKUP(M5,Period!A:C,3,FALSE)</f>
        <v>45661</v>
      </c>
      <c r="L5" s="778"/>
      <c r="M5" s="507">
        <f>'FDT - Garage - Chantier'!P2</f>
        <v>2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</row>
    <row r="6" spans="1:77" ht="13.5" thickBot="1">
      <c r="A6" s="138"/>
      <c r="B6" s="138"/>
      <c r="C6" s="138"/>
      <c r="D6" s="138"/>
      <c r="E6" s="138"/>
      <c r="F6" s="138"/>
      <c r="G6" s="138"/>
      <c r="H6" s="138"/>
      <c r="I6" s="151">
        <v>40</v>
      </c>
      <c r="J6" s="138"/>
      <c r="K6" s="771" t="s">
        <v>7</v>
      </c>
      <c r="L6" s="772"/>
      <c r="M6" s="773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</row>
    <row r="7" spans="1:77" ht="26.25" thickBot="1">
      <c r="A7" s="138"/>
      <c r="B7" s="508" t="s">
        <v>2</v>
      </c>
      <c r="C7" s="726" t="s">
        <v>188</v>
      </c>
      <c r="D7" s="727"/>
      <c r="E7" s="727"/>
      <c r="F7" s="728"/>
      <c r="G7" s="509" t="s">
        <v>32</v>
      </c>
      <c r="H7" s="138"/>
      <c r="I7" s="510" t="s">
        <v>192</v>
      </c>
      <c r="J7" s="138"/>
      <c r="K7" s="511" t="s">
        <v>8</v>
      </c>
      <c r="L7" s="763" t="s">
        <v>71</v>
      </c>
      <c r="M7" s="511" t="s">
        <v>35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</row>
    <row r="8" spans="1:77" ht="35.25" customHeight="1" thickBot="1">
      <c r="A8" s="138"/>
      <c r="B8" s="500" t="s">
        <v>115</v>
      </c>
      <c r="C8" s="720" t="s">
        <v>189</v>
      </c>
      <c r="D8" s="721"/>
      <c r="E8" s="721"/>
      <c r="F8" s="722"/>
      <c r="G8" s="512">
        <v>0.64</v>
      </c>
      <c r="H8" s="138"/>
      <c r="I8" s="513"/>
      <c r="J8" s="138"/>
      <c r="K8" s="1141" t="s">
        <v>39</v>
      </c>
      <c r="L8" s="730"/>
      <c r="M8" s="514" t="s">
        <v>36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</row>
    <row r="9" spans="1:77">
      <c r="A9" s="138"/>
      <c r="B9" s="515">
        <v>5055</v>
      </c>
      <c r="C9" s="765"/>
      <c r="D9" s="766"/>
      <c r="E9" s="766"/>
      <c r="F9" s="767"/>
      <c r="G9" s="516"/>
      <c r="H9" s="141"/>
      <c r="I9" s="517">
        <f t="shared" ref="I9:I15" si="0">+IF(G9-$I$6&gt;0,(G9-$I$6)*$G$8,0)</f>
        <v>0</v>
      </c>
      <c r="K9" s="52">
        <f t="shared" ref="K9:K14" si="1">ROUND(I9*$M$1,2)</f>
        <v>0</v>
      </c>
      <c r="L9" s="294"/>
      <c r="M9" s="52">
        <f t="shared" ref="M9:M15" si="2">I9-K9</f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</row>
    <row r="10" spans="1:77">
      <c r="A10" s="138"/>
      <c r="B10" s="518"/>
      <c r="C10" s="755"/>
      <c r="D10" s="756"/>
      <c r="E10" s="756"/>
      <c r="F10" s="757"/>
      <c r="G10" s="279"/>
      <c r="H10" s="141"/>
      <c r="I10" s="519">
        <f t="shared" si="0"/>
        <v>0</v>
      </c>
      <c r="J10" s="138"/>
      <c r="K10" s="520">
        <f t="shared" si="1"/>
        <v>0</v>
      </c>
      <c r="L10" s="521"/>
      <c r="M10" s="520">
        <f t="shared" si="2"/>
        <v>0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</row>
    <row r="11" spans="1:77">
      <c r="A11" s="138"/>
      <c r="B11" s="518"/>
      <c r="C11" s="755"/>
      <c r="D11" s="756"/>
      <c r="E11" s="756"/>
      <c r="F11" s="757"/>
      <c r="G11" s="279"/>
      <c r="H11" s="141"/>
      <c r="I11" s="519">
        <f t="shared" si="0"/>
        <v>0</v>
      </c>
      <c r="J11" s="138"/>
      <c r="K11" s="520">
        <f t="shared" si="1"/>
        <v>0</v>
      </c>
      <c r="L11" s="521"/>
      <c r="M11" s="520">
        <f t="shared" si="2"/>
        <v>0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</row>
    <row r="12" spans="1:77">
      <c r="A12" s="138"/>
      <c r="B12" s="518"/>
      <c r="C12" s="755"/>
      <c r="D12" s="756"/>
      <c r="E12" s="756"/>
      <c r="F12" s="757"/>
      <c r="G12" s="279"/>
      <c r="H12" s="141"/>
      <c r="I12" s="519">
        <f t="shared" si="0"/>
        <v>0</v>
      </c>
      <c r="J12" s="138"/>
      <c r="K12" s="520">
        <f t="shared" si="1"/>
        <v>0</v>
      </c>
      <c r="L12" s="294"/>
      <c r="M12" s="520">
        <f t="shared" si="2"/>
        <v>0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</row>
    <row r="13" spans="1:77">
      <c r="A13" s="138"/>
      <c r="B13" s="522"/>
      <c r="C13" s="755"/>
      <c r="D13" s="756"/>
      <c r="E13" s="756"/>
      <c r="F13" s="757"/>
      <c r="G13" s="523"/>
      <c r="H13" s="141"/>
      <c r="I13" s="519">
        <f t="shared" si="0"/>
        <v>0</v>
      </c>
      <c r="J13" s="138"/>
      <c r="K13" s="520">
        <f t="shared" si="1"/>
        <v>0</v>
      </c>
      <c r="L13" s="521"/>
      <c r="M13" s="520">
        <f t="shared" si="2"/>
        <v>0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</row>
    <row r="14" spans="1:77" ht="13.5" thickBot="1">
      <c r="A14" s="138"/>
      <c r="B14" s="522"/>
      <c r="C14" s="755"/>
      <c r="D14" s="756"/>
      <c r="E14" s="756"/>
      <c r="F14" s="757"/>
      <c r="G14" s="523"/>
      <c r="H14" s="141"/>
      <c r="I14" s="519">
        <f t="shared" si="0"/>
        <v>0</v>
      </c>
      <c r="J14" s="138"/>
      <c r="K14" s="520">
        <f t="shared" si="1"/>
        <v>0</v>
      </c>
      <c r="L14" s="521"/>
      <c r="M14" s="520">
        <f t="shared" si="2"/>
        <v>0</v>
      </c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</row>
    <row r="15" spans="1:77" ht="13.5" thickBot="1">
      <c r="A15" s="138"/>
      <c r="B15" s="524"/>
      <c r="C15" s="758"/>
      <c r="D15" s="759"/>
      <c r="E15" s="759"/>
      <c r="F15" s="760"/>
      <c r="G15" s="525"/>
      <c r="H15" s="141"/>
      <c r="I15" s="27">
        <f t="shared" si="0"/>
        <v>0</v>
      </c>
      <c r="J15" s="138"/>
      <c r="K15" s="52">
        <f>ROUND(I15*$M$1,2)</f>
        <v>0</v>
      </c>
      <c r="L15" s="526"/>
      <c r="M15" s="520">
        <f t="shared" si="2"/>
        <v>0</v>
      </c>
      <c r="N15" s="527" t="s">
        <v>37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</row>
    <row r="16" spans="1:77" ht="13.5" thickBot="1">
      <c r="A16" s="138"/>
      <c r="B16" s="141"/>
      <c r="C16" s="141"/>
      <c r="D16" s="141"/>
      <c r="E16" s="141"/>
      <c r="F16" s="3" t="s">
        <v>1</v>
      </c>
      <c r="G16" s="528">
        <f>SUM(G9:G15)</f>
        <v>0</v>
      </c>
      <c r="H16" s="141"/>
      <c r="I16" s="529">
        <f>SUM(I9:I15)</f>
        <v>0</v>
      </c>
      <c r="J16" s="138"/>
      <c r="K16" s="530">
        <f>SUM(K9:K15)</f>
        <v>0</v>
      </c>
      <c r="L16" s="531"/>
      <c r="M16" s="530">
        <f>SUM(M9:M15)</f>
        <v>0</v>
      </c>
      <c r="N16" s="527">
        <v>54018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</row>
    <row r="17" spans="1:77" ht="5.25" customHeight="1">
      <c r="A17" s="138"/>
      <c r="C17" s="138"/>
      <c r="D17" s="138"/>
      <c r="E17" s="138"/>
      <c r="F17" s="138"/>
      <c r="G17" s="138"/>
      <c r="H17" s="138"/>
      <c r="J17" s="138"/>
      <c r="K17" s="138"/>
      <c r="M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7" ht="5.25" customHeight="1" thickBot="1">
      <c r="A18" s="138"/>
      <c r="B18" s="138"/>
      <c r="H18" s="138"/>
      <c r="I18" s="138"/>
      <c r="J18" s="138"/>
      <c r="L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</row>
    <row r="19" spans="1:77" ht="13.5" thickBot="1">
      <c r="A19" s="138"/>
      <c r="B19" s="532" t="s">
        <v>21</v>
      </c>
      <c r="C19" s="764" t="s">
        <v>38</v>
      </c>
      <c r="D19" s="708"/>
      <c r="E19" s="708"/>
      <c r="F19" s="708"/>
      <c r="G19" s="709"/>
      <c r="H19" s="138"/>
      <c r="I19" s="532" t="s">
        <v>1</v>
      </c>
      <c r="J19" s="138"/>
      <c r="K19" s="511" t="s">
        <v>8</v>
      </c>
      <c r="L19" s="763" t="s">
        <v>71</v>
      </c>
      <c r="M19" s="511" t="s">
        <v>35</v>
      </c>
      <c r="N19" s="141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</row>
    <row r="20" spans="1:77" ht="27" customHeight="1" thickBot="1">
      <c r="A20" s="138"/>
      <c r="B20" s="533" t="s">
        <v>115</v>
      </c>
      <c r="C20" s="1143" t="s">
        <v>72</v>
      </c>
      <c r="D20" s="1144"/>
      <c r="E20" s="1144"/>
      <c r="F20" s="1144"/>
      <c r="G20" s="1145"/>
      <c r="H20" s="138"/>
      <c r="I20" s="534"/>
      <c r="J20" s="138"/>
      <c r="K20" s="1142" t="s">
        <v>193</v>
      </c>
      <c r="L20" s="730"/>
      <c r="M20" s="535" t="s">
        <v>36</v>
      </c>
      <c r="N20" s="141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</row>
    <row r="21" spans="1:77" ht="14.85" customHeight="1" thickBot="1">
      <c r="A21" s="138"/>
      <c r="B21" s="536"/>
      <c r="C21" s="768" t="s">
        <v>52</v>
      </c>
      <c r="D21" s="769"/>
      <c r="E21" s="769"/>
      <c r="F21" s="769"/>
      <c r="G21" s="770"/>
      <c r="H21" s="141"/>
      <c r="I21" s="537"/>
      <c r="J21" s="138"/>
      <c r="K21" s="1065">
        <f>$M$1*I21*$L$1</f>
        <v>0</v>
      </c>
      <c r="L21" s="294"/>
      <c r="M21" s="1065">
        <f>I21-K21</f>
        <v>0</v>
      </c>
      <c r="N21" s="141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</row>
    <row r="22" spans="1:77" ht="14.85" customHeight="1">
      <c r="A22" s="138"/>
      <c r="B22" s="522"/>
      <c r="C22" s="740" t="s">
        <v>53</v>
      </c>
      <c r="D22" s="741"/>
      <c r="E22" s="741"/>
      <c r="F22" s="741"/>
      <c r="G22" s="742"/>
      <c r="H22" s="141"/>
      <c r="I22" s="281"/>
      <c r="J22" s="138"/>
      <c r="K22" s="520">
        <f>$M$1*I22*$L$1</f>
        <v>0</v>
      </c>
      <c r="L22" s="521"/>
      <c r="M22" s="520">
        <f>I22-K22</f>
        <v>0</v>
      </c>
      <c r="N22" s="141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</row>
    <row r="23" spans="1:77" ht="14.85" customHeight="1">
      <c r="A23" s="138"/>
      <c r="B23" s="522"/>
      <c r="C23" s="740" t="s">
        <v>53</v>
      </c>
      <c r="D23" s="741"/>
      <c r="E23" s="741"/>
      <c r="F23" s="741"/>
      <c r="G23" s="742"/>
      <c r="H23" s="141"/>
      <c r="I23" s="538"/>
      <c r="J23" s="138"/>
      <c r="K23" s="520">
        <f>$M$1*I23*$L$1</f>
        <v>0</v>
      </c>
      <c r="L23" s="521"/>
      <c r="M23" s="520">
        <f>I23-K23</f>
        <v>0</v>
      </c>
      <c r="N23" s="141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</row>
    <row r="24" spans="1:77" ht="14.85" customHeight="1" thickBot="1">
      <c r="A24" s="138"/>
      <c r="B24" s="522"/>
      <c r="C24" s="740" t="s">
        <v>53</v>
      </c>
      <c r="D24" s="741"/>
      <c r="E24" s="741"/>
      <c r="F24" s="741"/>
      <c r="G24" s="742"/>
      <c r="H24" s="141"/>
      <c r="I24" s="538"/>
      <c r="J24" s="138"/>
      <c r="K24" s="520">
        <f>$M$1*I24*$L$1</f>
        <v>0</v>
      </c>
      <c r="L24" s="521"/>
      <c r="M24" s="520">
        <f>I24-K24</f>
        <v>0</v>
      </c>
      <c r="N24" s="141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</row>
    <row r="25" spans="1:77" ht="14.85" customHeight="1" thickBot="1">
      <c r="A25" s="138"/>
      <c r="B25" s="539"/>
      <c r="C25" s="758" t="s">
        <v>53</v>
      </c>
      <c r="D25" s="759"/>
      <c r="E25" s="759"/>
      <c r="F25" s="759"/>
      <c r="G25" s="760"/>
      <c r="H25" s="141"/>
      <c r="I25" s="286"/>
      <c r="J25" s="138"/>
      <c r="K25" s="520">
        <f>$M$1*I25*$L$1</f>
        <v>0</v>
      </c>
      <c r="L25" s="294"/>
      <c r="M25" s="52">
        <f>I25-K25</f>
        <v>0</v>
      </c>
      <c r="N25" s="527" t="s">
        <v>37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</row>
    <row r="26" spans="1:77" ht="13.5" thickBot="1">
      <c r="A26" s="138"/>
      <c r="B26" s="141"/>
      <c r="C26" s="141"/>
      <c r="D26" s="141"/>
      <c r="E26" s="141"/>
      <c r="F26" s="540"/>
      <c r="G26" s="3" t="s">
        <v>1</v>
      </c>
      <c r="H26" s="141"/>
      <c r="I26" s="530">
        <f>SUM(I21:I25)</f>
        <v>0</v>
      </c>
      <c r="J26" s="138"/>
      <c r="K26" s="530">
        <f>SUM(K21:K25)</f>
        <v>0</v>
      </c>
      <c r="L26" s="531"/>
      <c r="M26" s="530">
        <f>SUM(M21:M25)</f>
        <v>0</v>
      </c>
      <c r="N26" s="527">
        <v>54017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</row>
    <row r="27" spans="1:77" ht="13.5" thickBot="1">
      <c r="A27" s="138"/>
      <c r="B27" s="138"/>
      <c r="C27" s="138"/>
      <c r="D27" s="138"/>
      <c r="E27" s="138"/>
      <c r="F27" s="138"/>
      <c r="H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</row>
    <row r="28" spans="1:77" ht="13.5" thickBot="1">
      <c r="A28" s="138"/>
      <c r="B28" s="508" t="s">
        <v>24</v>
      </c>
      <c r="C28" s="764" t="s">
        <v>25</v>
      </c>
      <c r="D28" s="708"/>
      <c r="E28" s="708"/>
      <c r="F28" s="708"/>
      <c r="G28" s="709"/>
      <c r="H28" s="141"/>
      <c r="I28" s="532" t="s">
        <v>1</v>
      </c>
      <c r="J28" s="141"/>
      <c r="K28" s="511" t="s">
        <v>8</v>
      </c>
      <c r="L28" s="763" t="s">
        <v>71</v>
      </c>
      <c r="M28" s="511" t="s">
        <v>35</v>
      </c>
      <c r="N28" s="761" t="s">
        <v>11</v>
      </c>
      <c r="O28" s="141"/>
      <c r="P28" s="141"/>
      <c r="Q28" s="141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</row>
    <row r="29" spans="1:77" ht="26.25" thickBot="1">
      <c r="A29" s="138"/>
      <c r="B29" s="533" t="s">
        <v>115</v>
      </c>
      <c r="C29" s="1143" t="s">
        <v>61</v>
      </c>
      <c r="D29" s="1144"/>
      <c r="E29" s="1144"/>
      <c r="F29" s="1145"/>
      <c r="G29" s="1146" t="s">
        <v>69</v>
      </c>
      <c r="H29" s="141"/>
      <c r="I29" s="541"/>
      <c r="J29" s="141"/>
      <c r="K29" s="1153" t="s">
        <v>27</v>
      </c>
      <c r="L29" s="730"/>
      <c r="M29" s="535" t="s">
        <v>36</v>
      </c>
      <c r="N29" s="762"/>
      <c r="O29" s="141"/>
      <c r="P29" s="141"/>
      <c r="Q29" s="141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</row>
    <row r="30" spans="1:77">
      <c r="A30" s="138"/>
      <c r="B30" s="536"/>
      <c r="C30" s="765"/>
      <c r="D30" s="766"/>
      <c r="E30" s="766"/>
      <c r="F30" s="767"/>
      <c r="G30" s="1147"/>
      <c r="H30" s="141"/>
      <c r="I30" s="167"/>
      <c r="J30" s="141"/>
      <c r="K30" s="27">
        <f>I30*$M$1</f>
        <v>0</v>
      </c>
      <c r="L30" s="294"/>
      <c r="M30" s="27">
        <f t="shared" ref="M30:M36" si="3">I30-K30</f>
        <v>0</v>
      </c>
      <c r="N30" s="294"/>
      <c r="O30" s="141"/>
      <c r="P30" s="141"/>
      <c r="Q30" s="141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</row>
    <row r="31" spans="1:77">
      <c r="A31" s="138"/>
      <c r="B31" s="522"/>
      <c r="C31" s="755"/>
      <c r="D31" s="756"/>
      <c r="E31" s="756"/>
      <c r="F31" s="757"/>
      <c r="G31" s="1148"/>
      <c r="H31" s="141"/>
      <c r="I31" s="542"/>
      <c r="J31" s="141"/>
      <c r="K31" s="519">
        <f t="shared" ref="K31:K36" si="4">I31*$M$1</f>
        <v>0</v>
      </c>
      <c r="L31" s="521"/>
      <c r="M31" s="519">
        <f t="shared" si="3"/>
        <v>0</v>
      </c>
      <c r="N31" s="521"/>
      <c r="O31" s="141"/>
      <c r="P31" s="141"/>
      <c r="Q31" s="141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</row>
    <row r="32" spans="1:77">
      <c r="A32" s="138"/>
      <c r="B32" s="522"/>
      <c r="C32" s="755"/>
      <c r="D32" s="756"/>
      <c r="E32" s="756"/>
      <c r="F32" s="757"/>
      <c r="G32" s="1148"/>
      <c r="H32" s="141"/>
      <c r="I32" s="542">
        <v>0</v>
      </c>
      <c r="J32" s="141"/>
      <c r="K32" s="519">
        <f t="shared" si="4"/>
        <v>0</v>
      </c>
      <c r="L32" s="521"/>
      <c r="M32" s="519">
        <f t="shared" si="3"/>
        <v>0</v>
      </c>
      <c r="N32" s="521"/>
      <c r="O32" s="141"/>
      <c r="P32" s="141"/>
      <c r="Q32" s="141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</row>
    <row r="33" spans="1:77">
      <c r="A33" s="138"/>
      <c r="B33" s="522"/>
      <c r="C33" s="755"/>
      <c r="D33" s="756"/>
      <c r="E33" s="756"/>
      <c r="F33" s="757"/>
      <c r="G33" s="1148"/>
      <c r="H33" s="141"/>
      <c r="I33" s="542"/>
      <c r="J33" s="141"/>
      <c r="K33" s="519">
        <f t="shared" si="4"/>
        <v>0</v>
      </c>
      <c r="L33" s="521"/>
      <c r="M33" s="519">
        <f t="shared" si="3"/>
        <v>0</v>
      </c>
      <c r="N33" s="521"/>
      <c r="O33" s="141"/>
      <c r="P33" s="141"/>
      <c r="Q33" s="141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</row>
    <row r="34" spans="1:77">
      <c r="A34" s="138"/>
      <c r="B34" s="522"/>
      <c r="C34" s="755"/>
      <c r="D34" s="756"/>
      <c r="E34" s="756"/>
      <c r="F34" s="757"/>
      <c r="G34" s="1148"/>
      <c r="H34" s="141"/>
      <c r="I34" s="542">
        <v>0</v>
      </c>
      <c r="J34" s="141"/>
      <c r="K34" s="519">
        <f t="shared" si="4"/>
        <v>0</v>
      </c>
      <c r="L34" s="521"/>
      <c r="M34" s="519">
        <f t="shared" si="3"/>
        <v>0</v>
      </c>
      <c r="N34" s="521"/>
      <c r="O34" s="141"/>
      <c r="P34" s="141"/>
      <c r="Q34" s="141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</row>
    <row r="35" spans="1:77">
      <c r="A35" s="138"/>
      <c r="B35" s="522"/>
      <c r="C35" s="755"/>
      <c r="D35" s="756"/>
      <c r="E35" s="756"/>
      <c r="F35" s="757"/>
      <c r="G35" s="1148"/>
      <c r="H35" s="141"/>
      <c r="I35" s="542"/>
      <c r="J35" s="141"/>
      <c r="K35" s="519">
        <f t="shared" si="4"/>
        <v>0</v>
      </c>
      <c r="L35" s="521"/>
      <c r="M35" s="519">
        <f t="shared" si="3"/>
        <v>0</v>
      </c>
      <c r="N35" s="521"/>
      <c r="O35" s="141"/>
      <c r="P35" s="141"/>
      <c r="Q35" s="141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</row>
    <row r="36" spans="1:77" ht="13.5" thickBot="1">
      <c r="A36" s="138"/>
      <c r="B36" s="543"/>
      <c r="C36" s="740"/>
      <c r="D36" s="741"/>
      <c r="E36" s="741"/>
      <c r="F36" s="742"/>
      <c r="G36" s="1149"/>
      <c r="H36" s="141"/>
      <c r="I36" s="544"/>
      <c r="J36" s="141"/>
      <c r="K36" s="27">
        <f t="shared" si="4"/>
        <v>0</v>
      </c>
      <c r="L36" s="294"/>
      <c r="M36" s="27">
        <f t="shared" si="3"/>
        <v>0</v>
      </c>
      <c r="N36" s="294"/>
      <c r="O36" s="141"/>
      <c r="P36" s="141"/>
      <c r="Q36" s="141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</row>
    <row r="37" spans="1:77" ht="13.5" thickBot="1">
      <c r="A37" s="138"/>
      <c r="B37" s="144"/>
      <c r="C37" s="144"/>
      <c r="D37" s="144"/>
      <c r="E37" s="144"/>
      <c r="F37" s="144"/>
      <c r="G37" s="509" t="s">
        <v>1</v>
      </c>
      <c r="H37" s="141"/>
      <c r="I37" s="529">
        <f>SUM(I30:I36)</f>
        <v>0</v>
      </c>
      <c r="J37" s="141"/>
      <c r="K37" s="529">
        <f>SUM(K30:K36)</f>
        <v>0</v>
      </c>
      <c r="L37" s="531"/>
      <c r="M37" s="529">
        <f>SUM(M30:M36)</f>
        <v>0</v>
      </c>
      <c r="N37" s="531"/>
      <c r="O37" s="141"/>
      <c r="P37" s="141"/>
      <c r="Q37" s="141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</row>
    <row r="38" spans="1:77" ht="13.5" thickBot="1">
      <c r="A38" s="138"/>
      <c r="B38" s="141"/>
      <c r="C38" s="141"/>
      <c r="D38" s="141"/>
      <c r="E38" s="141"/>
      <c r="F38" s="141"/>
      <c r="G38" s="1"/>
      <c r="H38" s="141"/>
      <c r="I38" s="1"/>
      <c r="J38" s="141"/>
      <c r="K38" s="141"/>
      <c r="L38" s="141"/>
      <c r="M38" s="141"/>
      <c r="N38" s="141"/>
      <c r="O38" s="141"/>
      <c r="P38" s="141"/>
      <c r="Q38" s="141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</row>
    <row r="39" spans="1:77" ht="13.5" thickBot="1">
      <c r="A39" s="138"/>
      <c r="B39" s="508" t="s">
        <v>24</v>
      </c>
      <c r="C39" s="764" t="s">
        <v>25</v>
      </c>
      <c r="D39" s="708"/>
      <c r="E39" s="708"/>
      <c r="F39" s="708"/>
      <c r="G39" s="709"/>
      <c r="H39" s="141"/>
      <c r="I39" s="532" t="s">
        <v>1</v>
      </c>
      <c r="J39" s="141"/>
      <c r="K39" s="511" t="s">
        <v>8</v>
      </c>
      <c r="L39" s="763" t="s">
        <v>194</v>
      </c>
      <c r="M39" s="511" t="s">
        <v>35</v>
      </c>
      <c r="N39" s="761" t="s">
        <v>195</v>
      </c>
      <c r="O39" s="141"/>
      <c r="P39" s="141"/>
      <c r="Q39" s="141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</row>
    <row r="40" spans="1:77" ht="26.25" thickBot="1">
      <c r="A40" s="138"/>
      <c r="B40" s="533" t="s">
        <v>115</v>
      </c>
      <c r="C40" s="1152" t="s">
        <v>63</v>
      </c>
      <c r="D40" s="1082"/>
      <c r="E40" s="1082"/>
      <c r="F40" s="1083"/>
      <c r="G40" s="1150" t="s">
        <v>62</v>
      </c>
      <c r="H40" s="141"/>
      <c r="I40" s="541"/>
      <c r="J40" s="141"/>
      <c r="K40" s="1153" t="s">
        <v>27</v>
      </c>
      <c r="L40" s="730"/>
      <c r="M40" s="545" t="s">
        <v>36</v>
      </c>
      <c r="N40" s="762"/>
      <c r="O40" s="141"/>
      <c r="P40" s="141"/>
      <c r="Q40" s="141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</row>
    <row r="41" spans="1:77">
      <c r="A41" s="138"/>
      <c r="B41" s="536"/>
      <c r="C41" s="755"/>
      <c r="D41" s="756"/>
      <c r="E41" s="756"/>
      <c r="F41" s="757"/>
      <c r="G41" s="1151"/>
      <c r="H41" s="141"/>
      <c r="I41" s="281"/>
      <c r="J41" s="141"/>
      <c r="K41" s="52">
        <f t="shared" ref="K41:K48" si="5">I41*$M$1</f>
        <v>0</v>
      </c>
      <c r="L41" s="294"/>
      <c r="M41" s="52">
        <f t="shared" ref="M41:M48" si="6">I41-K41</f>
        <v>0</v>
      </c>
      <c r="N41" s="294"/>
      <c r="O41" s="141"/>
      <c r="P41" s="141"/>
      <c r="Q41" s="141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</row>
    <row r="42" spans="1:77">
      <c r="A42" s="138"/>
      <c r="B42" s="522"/>
      <c r="C42" s="755"/>
      <c r="D42" s="756"/>
      <c r="E42" s="756"/>
      <c r="F42" s="757"/>
      <c r="G42" s="1151"/>
      <c r="H42" s="141"/>
      <c r="I42" s="538"/>
      <c r="J42" s="141"/>
      <c r="K42" s="520">
        <f t="shared" si="5"/>
        <v>0</v>
      </c>
      <c r="L42" s="521"/>
      <c r="M42" s="520">
        <f t="shared" si="6"/>
        <v>0</v>
      </c>
      <c r="N42" s="521"/>
      <c r="O42" s="141"/>
      <c r="P42" s="141"/>
      <c r="Q42" s="141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</row>
    <row r="43" spans="1:77">
      <c r="A43" s="138"/>
      <c r="B43" s="522"/>
      <c r="C43" s="755"/>
      <c r="D43" s="756"/>
      <c r="E43" s="756"/>
      <c r="F43" s="757"/>
      <c r="G43" s="1151"/>
      <c r="H43" s="141"/>
      <c r="I43" s="538"/>
      <c r="J43" s="141"/>
      <c r="K43" s="520">
        <f t="shared" si="5"/>
        <v>0</v>
      </c>
      <c r="L43" s="521"/>
      <c r="M43" s="520">
        <f t="shared" si="6"/>
        <v>0</v>
      </c>
      <c r="N43" s="521"/>
      <c r="O43" s="141"/>
      <c r="P43" s="141"/>
      <c r="Q43" s="141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</row>
    <row r="44" spans="1:77">
      <c r="A44" s="138"/>
      <c r="B44" s="522"/>
      <c r="C44" s="755"/>
      <c r="D44" s="756"/>
      <c r="E44" s="756"/>
      <c r="F44" s="757"/>
      <c r="G44" s="1151"/>
      <c r="H44" s="141"/>
      <c r="I44" s="538">
        <v>0</v>
      </c>
      <c r="J44" s="141"/>
      <c r="K44" s="520">
        <f t="shared" si="5"/>
        <v>0</v>
      </c>
      <c r="L44" s="521"/>
      <c r="M44" s="520">
        <f t="shared" si="6"/>
        <v>0</v>
      </c>
      <c r="N44" s="521"/>
      <c r="O44" s="141"/>
      <c r="P44" s="141"/>
      <c r="Q44" s="141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</row>
    <row r="45" spans="1:77">
      <c r="A45" s="138"/>
      <c r="B45" s="522"/>
      <c r="C45" s="755"/>
      <c r="D45" s="756"/>
      <c r="E45" s="756"/>
      <c r="F45" s="757"/>
      <c r="G45" s="1151"/>
      <c r="H45" s="141"/>
      <c r="I45" s="538"/>
      <c r="J45" s="141"/>
      <c r="K45" s="520">
        <f t="shared" si="5"/>
        <v>0</v>
      </c>
      <c r="L45" s="521"/>
      <c r="M45" s="520">
        <f t="shared" si="6"/>
        <v>0</v>
      </c>
      <c r="N45" s="521"/>
      <c r="O45" s="141"/>
      <c r="P45" s="141"/>
      <c r="Q45" s="141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</row>
    <row r="46" spans="1:77">
      <c r="A46" s="138"/>
      <c r="B46" s="522"/>
      <c r="C46" s="755"/>
      <c r="D46" s="756"/>
      <c r="E46" s="756"/>
      <c r="F46" s="757"/>
      <c r="G46" s="1151"/>
      <c r="H46" s="141"/>
      <c r="I46" s="538"/>
      <c r="J46" s="141"/>
      <c r="K46" s="520">
        <f t="shared" si="5"/>
        <v>0</v>
      </c>
      <c r="L46" s="521"/>
      <c r="M46" s="520">
        <f t="shared" si="6"/>
        <v>0</v>
      </c>
      <c r="N46" s="521"/>
      <c r="O46" s="141"/>
      <c r="P46" s="141"/>
      <c r="Q46" s="141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</row>
    <row r="47" spans="1:77">
      <c r="A47" s="138"/>
      <c r="B47" s="522"/>
      <c r="C47" s="755"/>
      <c r="D47" s="756"/>
      <c r="E47" s="756"/>
      <c r="F47" s="757"/>
      <c r="G47" s="1151"/>
      <c r="H47" s="141"/>
      <c r="I47" s="538"/>
      <c r="J47" s="141"/>
      <c r="K47" s="520">
        <f t="shared" si="5"/>
        <v>0</v>
      </c>
      <c r="L47" s="521"/>
      <c r="M47" s="520">
        <f t="shared" si="6"/>
        <v>0</v>
      </c>
      <c r="N47" s="521"/>
      <c r="O47" s="141"/>
      <c r="P47" s="141"/>
      <c r="Q47" s="141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</row>
    <row r="48" spans="1:77" ht="13.5" thickBot="1">
      <c r="A48" s="138"/>
      <c r="B48" s="539"/>
      <c r="C48" s="758"/>
      <c r="D48" s="759"/>
      <c r="E48" s="759"/>
      <c r="F48" s="760"/>
      <c r="G48" s="1154"/>
      <c r="H48" s="141"/>
      <c r="I48" s="283"/>
      <c r="J48" s="141"/>
      <c r="K48" s="52">
        <f t="shared" si="5"/>
        <v>0</v>
      </c>
      <c r="L48" s="294"/>
      <c r="M48" s="52">
        <f t="shared" si="6"/>
        <v>0</v>
      </c>
      <c r="N48" s="294"/>
      <c r="O48" s="141"/>
      <c r="P48" s="141"/>
      <c r="Q48" s="141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</row>
    <row r="49" spans="1:77" ht="13.5" thickBot="1">
      <c r="A49" s="138"/>
      <c r="B49" s="141"/>
      <c r="C49" s="141"/>
      <c r="D49" s="141"/>
      <c r="E49" s="141"/>
      <c r="F49" s="141"/>
      <c r="G49" s="3" t="s">
        <v>1</v>
      </c>
      <c r="H49" s="141"/>
      <c r="I49" s="530">
        <f>SUM(I41:I48)</f>
        <v>0</v>
      </c>
      <c r="J49" s="141"/>
      <c r="K49" s="530">
        <f>SUM(K41:K48)</f>
        <v>0</v>
      </c>
      <c r="L49" s="531"/>
      <c r="M49" s="530">
        <f>SUM(M41:M48)</f>
        <v>0</v>
      </c>
      <c r="N49" s="531"/>
      <c r="O49" s="141"/>
      <c r="P49" s="141"/>
      <c r="Q49" s="141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</row>
    <row r="50" spans="1:77" ht="13.5" thickBot="1">
      <c r="A50" s="138"/>
      <c r="B50" s="141"/>
      <c r="C50" s="141"/>
      <c r="D50" s="141"/>
      <c r="E50" s="141"/>
      <c r="F50" s="141"/>
      <c r="G50" s="1"/>
      <c r="H50" s="141"/>
      <c r="I50" s="1"/>
      <c r="J50" s="141"/>
      <c r="K50" s="141"/>
      <c r="L50" s="141"/>
      <c r="M50" s="141"/>
      <c r="N50" s="141"/>
      <c r="O50" s="141"/>
      <c r="P50" s="141"/>
      <c r="Q50" s="141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</row>
    <row r="51" spans="1:77" ht="13.5" thickBot="1">
      <c r="A51" s="138"/>
      <c r="B51" s="1159" t="s">
        <v>64</v>
      </c>
      <c r="C51" s="1160"/>
      <c r="D51" s="1159" t="s">
        <v>65</v>
      </c>
      <c r="E51" s="1161"/>
      <c r="F51" s="1160"/>
      <c r="G51" s="1162" t="s">
        <v>66</v>
      </c>
      <c r="H51" s="142"/>
      <c r="I51" s="1155">
        <f>I49+I37+I26+I16</f>
        <v>0</v>
      </c>
      <c r="J51" s="142"/>
      <c r="K51" s="1162" t="s">
        <v>68</v>
      </c>
      <c r="L51" s="1163"/>
      <c r="M51" s="1162" t="s">
        <v>68</v>
      </c>
      <c r="N51" s="141"/>
      <c r="O51" s="141"/>
      <c r="P51" s="141"/>
      <c r="Q51" s="141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</row>
    <row r="52" spans="1:77" ht="17.25" thickBot="1">
      <c r="A52" s="138"/>
      <c r="B52" s="753" t="str">
        <f>F5</f>
        <v>g</v>
      </c>
      <c r="C52" s="754"/>
      <c r="D52" s="746"/>
      <c r="E52" s="747"/>
      <c r="F52" s="748"/>
      <c r="G52" s="1164" t="s">
        <v>67</v>
      </c>
      <c r="H52" s="142"/>
      <c r="I52" s="1156"/>
      <c r="J52" s="142"/>
      <c r="K52" s="1157">
        <f>K49+K37+K26+K16</f>
        <v>0</v>
      </c>
      <c r="L52" s="1158"/>
      <c r="M52" s="1157">
        <f>M49+M37+M26+M16</f>
        <v>0</v>
      </c>
      <c r="N52" s="141"/>
      <c r="O52" s="141"/>
      <c r="P52" s="141"/>
      <c r="Q52" s="141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</row>
    <row r="53" spans="1:77">
      <c r="A53" s="138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</row>
    <row r="54" spans="1:77">
      <c r="A54" s="138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</row>
    <row r="55" spans="1:77">
      <c r="A55" s="138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</row>
    <row r="56" spans="1:77" ht="15.75">
      <c r="A56" s="138"/>
      <c r="B56" s="146" t="s">
        <v>196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</row>
    <row r="57" spans="1:77">
      <c r="A57" s="138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</row>
    <row r="58" spans="1:77">
      <c r="A58" s="138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</row>
    <row r="59" spans="1:77">
      <c r="A59" s="138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</row>
    <row r="60" spans="1:77">
      <c r="A60" s="138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</row>
    <row r="61" spans="1:77">
      <c r="A61" s="138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</row>
    <row r="62" spans="1:77">
      <c r="A62" s="138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</row>
    <row r="63" spans="1:77">
      <c r="A63" s="138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</row>
    <row r="64" spans="1:77">
      <c r="A64" s="138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</row>
    <row r="65" spans="1:77">
      <c r="A65" s="138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</row>
    <row r="66" spans="1:77">
      <c r="A66" s="138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</row>
    <row r="67" spans="1:77">
      <c r="A67" s="138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</row>
    <row r="68" spans="1:77">
      <c r="A68" s="138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</row>
    <row r="69" spans="1:77">
      <c r="A69" s="138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</row>
    <row r="70" spans="1:77">
      <c r="A70" s="138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</row>
    <row r="71" spans="1:77">
      <c r="A71" s="138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</row>
    <row r="72" spans="1:77">
      <c r="A72" s="13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</row>
    <row r="73" spans="1:77">
      <c r="A73" s="13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</row>
    <row r="74" spans="1:77">
      <c r="A74" s="138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</row>
    <row r="75" spans="1:77">
      <c r="A75" s="138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</row>
    <row r="76" spans="1:77">
      <c r="A76" s="138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</row>
    <row r="77" spans="1:77">
      <c r="A77" s="138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</row>
    <row r="78" spans="1:77">
      <c r="A78" s="138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</row>
    <row r="79" spans="1:77">
      <c r="A79" s="138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</row>
    <row r="80" spans="1:77">
      <c r="A80" s="138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</row>
    <row r="81" spans="1:77">
      <c r="A81" s="138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</row>
    <row r="82" spans="1:77">
      <c r="A82" s="138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</row>
    <row r="83" spans="1:77">
      <c r="A83" s="138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</row>
    <row r="84" spans="1:77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</row>
    <row r="85" spans="1:77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</row>
    <row r="86" spans="1:77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</row>
    <row r="87" spans="1:77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</row>
    <row r="88" spans="1:77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</row>
    <row r="89" spans="1:77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</row>
    <row r="90" spans="1:77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</row>
    <row r="91" spans="1:77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</row>
    <row r="92" spans="1:77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</row>
    <row r="93" spans="1:77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</row>
    <row r="94" spans="1:77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</row>
    <row r="95" spans="1:77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</row>
    <row r="96" spans="1:77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</row>
    <row r="97" spans="1:77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</row>
    <row r="98" spans="1:77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</row>
    <row r="99" spans="1:77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</row>
    <row r="100" spans="1:77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</row>
    <row r="101" spans="1:77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</row>
    <row r="102" spans="1:77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</row>
    <row r="103" spans="1:77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</row>
    <row r="104" spans="1:77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</row>
    <row r="105" spans="1:77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</row>
    <row r="106" spans="1:77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</row>
    <row r="107" spans="1:77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</row>
    <row r="108" spans="1:77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</row>
    <row r="109" spans="1:77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</row>
    <row r="110" spans="1:77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</row>
    <row r="111" spans="1:77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</row>
    <row r="112" spans="1:77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</row>
    <row r="113" spans="1:77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</row>
    <row r="114" spans="1:77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</row>
    <row r="115" spans="1:77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</row>
    <row r="116" spans="1:77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</row>
    <row r="117" spans="1:77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</row>
    <row r="118" spans="1:77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</row>
    <row r="119" spans="1:77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</row>
    <row r="120" spans="1:77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</row>
    <row r="121" spans="1:77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</row>
    <row r="122" spans="1:77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</row>
    <row r="123" spans="1:77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</row>
    <row r="124" spans="1:77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</row>
    <row r="125" spans="1:77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</row>
    <row r="126" spans="1:77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</row>
    <row r="127" spans="1:77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</row>
    <row r="128" spans="1:77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</row>
    <row r="129" spans="1:77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</row>
    <row r="130" spans="1:77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</row>
    <row r="131" spans="1:77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</row>
    <row r="132" spans="1:77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</row>
    <row r="133" spans="1:77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</row>
    <row r="134" spans="1:77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</row>
    <row r="135" spans="1:77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</row>
    <row r="136" spans="1:77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</row>
    <row r="137" spans="1:77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</row>
    <row r="138" spans="1:77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</row>
    <row r="139" spans="1:77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</row>
    <row r="140" spans="1:77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</row>
    <row r="141" spans="1:77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</row>
    <row r="142" spans="1:77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</row>
    <row r="143" spans="1:77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</row>
    <row r="144" spans="1:77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</row>
    <row r="145" spans="1:77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</row>
    <row r="146" spans="1:77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</row>
    <row r="147" spans="1:77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</row>
    <row r="148" spans="1:77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</row>
    <row r="149" spans="1:77"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</row>
    <row r="150" spans="1:77"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</row>
    <row r="151" spans="1:77"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</row>
    <row r="152" spans="1:77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</row>
    <row r="153" spans="1:77"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</row>
    <row r="154" spans="1:77"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</row>
    <row r="155" spans="1:77"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</row>
    <row r="156" spans="1:77"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</row>
    <row r="157" spans="1:77"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</row>
    <row r="158" spans="1:77"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</row>
    <row r="159" spans="1:77"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</row>
    <row r="160" spans="1:77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</row>
    <row r="161" spans="2:77"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</row>
    <row r="162" spans="2:77"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</row>
    <row r="163" spans="2:77"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  <c r="BV163" s="138"/>
      <c r="BW163" s="138"/>
      <c r="BX163" s="138"/>
      <c r="BY163" s="138"/>
    </row>
    <row r="164" spans="2:77"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</row>
    <row r="165" spans="2:77"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</row>
    <row r="166" spans="2:77"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</row>
    <row r="167" spans="2:77"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  <c r="BV167" s="138"/>
      <c r="BW167" s="138"/>
      <c r="BX167" s="138"/>
      <c r="BY167" s="138"/>
    </row>
    <row r="168" spans="2:77"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</row>
    <row r="169" spans="2:77"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</row>
    <row r="170" spans="2:77"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</row>
    <row r="171" spans="2:77"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</row>
    <row r="172" spans="2:77"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</row>
    <row r="173" spans="2:77"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</row>
    <row r="174" spans="2:77"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</row>
    <row r="175" spans="2:77"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</row>
    <row r="176" spans="2:77"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</row>
    <row r="177" spans="2:77"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</row>
    <row r="178" spans="2:77"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</row>
    <row r="179" spans="2:77"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</row>
    <row r="180" spans="2:77"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</row>
    <row r="181" spans="2:77"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</row>
    <row r="182" spans="2:77"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</row>
    <row r="183" spans="2:77"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</row>
    <row r="184" spans="2:77"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</row>
    <row r="185" spans="2:77">
      <c r="Q185" s="138"/>
      <c r="R185" s="138"/>
      <c r="S185" s="138"/>
      <c r="T185" s="138"/>
      <c r="U185" s="138"/>
    </row>
  </sheetData>
  <sheetProtection algorithmName="SHA-512" hashValue="alD1oXKj2y6j1jzj9nf78JF+1X1cQuI20gI6kVjC+66zpbHmgzvTTEEJkwpuu+X4kxnGd2lsymuOkjlhv8ZC7g==" saltValue="f/j2szwisOIa+uY1/dBMug==" spinCount="100000" sheet="1" objects="1" scenarios="1" selectLockedCells="1"/>
  <mergeCells count="52">
    <mergeCell ref="K6:M6"/>
    <mergeCell ref="C4:E5"/>
    <mergeCell ref="F4:I4"/>
    <mergeCell ref="K4:L4"/>
    <mergeCell ref="F5:I5"/>
    <mergeCell ref="K5:L5"/>
    <mergeCell ref="L19:L20"/>
    <mergeCell ref="C20:G20"/>
    <mergeCell ref="C7:F7"/>
    <mergeCell ref="L7:L8"/>
    <mergeCell ref="C8:F8"/>
    <mergeCell ref="C9:F9"/>
    <mergeCell ref="C10:F10"/>
    <mergeCell ref="C11:F11"/>
    <mergeCell ref="C12:F12"/>
    <mergeCell ref="C13:F13"/>
    <mergeCell ref="C14:F14"/>
    <mergeCell ref="C15:F15"/>
    <mergeCell ref="C19:G19"/>
    <mergeCell ref="C32:F32"/>
    <mergeCell ref="C21:G21"/>
    <mergeCell ref="C22:G22"/>
    <mergeCell ref="C23:G23"/>
    <mergeCell ref="C24:G24"/>
    <mergeCell ref="C25:G25"/>
    <mergeCell ref="C28:G28"/>
    <mergeCell ref="L28:L29"/>
    <mergeCell ref="N28:N29"/>
    <mergeCell ref="C29:F29"/>
    <mergeCell ref="C30:F30"/>
    <mergeCell ref="C31:F31"/>
    <mergeCell ref="C44:F44"/>
    <mergeCell ref="C33:F33"/>
    <mergeCell ref="C34:F34"/>
    <mergeCell ref="C35:F35"/>
    <mergeCell ref="C36:F36"/>
    <mergeCell ref="C39:G39"/>
    <mergeCell ref="N39:N40"/>
    <mergeCell ref="C40:F40"/>
    <mergeCell ref="C41:F41"/>
    <mergeCell ref="C42:F42"/>
    <mergeCell ref="C43:F43"/>
    <mergeCell ref="L39:L40"/>
    <mergeCell ref="I51:I52"/>
    <mergeCell ref="B52:C52"/>
    <mergeCell ref="D52:F52"/>
    <mergeCell ref="C45:F45"/>
    <mergeCell ref="C46:F46"/>
    <mergeCell ref="C47:F47"/>
    <mergeCell ref="C48:F48"/>
    <mergeCell ref="B51:C51"/>
    <mergeCell ref="D51:F51"/>
  </mergeCells>
  <printOptions horizontalCentered="1" verticalCentered="1"/>
  <pageMargins left="0" right="0" top="0" bottom="0" header="0" footer="0"/>
  <pageSetup scale="7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5"/>
  <sheetViews>
    <sheetView showZeros="0" topLeftCell="A4" workbookViewId="0">
      <selection activeCell="B9" sqref="B9"/>
    </sheetView>
  </sheetViews>
  <sheetFormatPr baseColWidth="10" defaultRowHeight="12.75" outlineLevelRow="1"/>
  <cols>
    <col min="1" max="1" width="3.85546875" customWidth="1"/>
    <col min="2" max="2" width="14.855468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85546875"/>
    <col min="14" max="14" width="14.140625" customWidth="1"/>
  </cols>
  <sheetData>
    <row r="1" spans="1:77" ht="21" hidden="1" customHeight="1" outlineLevel="1">
      <c r="K1" s="13"/>
      <c r="L1" s="112">
        <v>0.5</v>
      </c>
      <c r="M1" s="112">
        <f>15/115</f>
        <v>0.13043478260869565</v>
      </c>
    </row>
    <row r="2" spans="1:77" ht="29.25" hidden="1" customHeight="1" outlineLevel="1">
      <c r="L2" s="113"/>
      <c r="M2" s="114" t="s">
        <v>46</v>
      </c>
    </row>
    <row r="3" spans="1:77" ht="13.5" hidden="1" outlineLevel="1" thickBot="1"/>
    <row r="4" spans="1:77" ht="16.5" customHeight="1" collapsed="1" thickBot="1">
      <c r="A4" s="138"/>
      <c r="B4" s="30"/>
      <c r="C4" s="1165" t="s">
        <v>276</v>
      </c>
      <c r="D4" s="1166"/>
      <c r="E4" s="1167"/>
      <c r="F4" s="1057" t="s">
        <v>0</v>
      </c>
      <c r="G4" s="1058"/>
      <c r="H4" s="1058"/>
      <c r="I4" s="1059"/>
      <c r="J4" s="139"/>
      <c r="K4" s="1060" t="s">
        <v>5</v>
      </c>
      <c r="L4" s="1061"/>
      <c r="M4" s="1062" t="s">
        <v>6</v>
      </c>
      <c r="N4" s="138"/>
      <c r="O4" s="487" t="s">
        <v>153</v>
      </c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</row>
    <row r="5" spans="1:77" ht="39" customHeight="1" thickBot="1">
      <c r="A5" s="138"/>
      <c r="B5" s="30"/>
      <c r="C5" s="1168"/>
      <c r="D5" s="1168"/>
      <c r="E5" s="1169"/>
      <c r="F5" s="783" t="str">
        <f>'FDT - Garage - Chantier'!G2</f>
        <v>g</v>
      </c>
      <c r="G5" s="784"/>
      <c r="H5" s="784"/>
      <c r="I5" s="785"/>
      <c r="J5" s="140"/>
      <c r="K5" s="780">
        <f>LOOKUP(M5,Period!A3:A55,Period!C3:C55)</f>
        <v>45661</v>
      </c>
      <c r="L5" s="781"/>
      <c r="M5" s="111">
        <f>'FDT - Garage - Chantier'!P2</f>
        <v>2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</row>
    <row r="6" spans="1:77" ht="13.5" thickBot="1">
      <c r="A6" s="138"/>
      <c r="B6" s="138"/>
      <c r="C6" s="138"/>
      <c r="D6" s="138"/>
      <c r="E6" s="138"/>
      <c r="F6" s="138"/>
      <c r="G6" s="138"/>
      <c r="H6" s="138"/>
      <c r="I6" s="151">
        <v>40</v>
      </c>
      <c r="J6" s="138"/>
      <c r="K6" s="723" t="s">
        <v>7</v>
      </c>
      <c r="L6" s="724"/>
      <c r="M6" s="725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</row>
    <row r="7" spans="1:77" ht="26.25" thickBot="1">
      <c r="A7" s="138"/>
      <c r="B7" s="8" t="s">
        <v>2</v>
      </c>
      <c r="C7" s="726" t="s">
        <v>188</v>
      </c>
      <c r="D7" s="727"/>
      <c r="E7" s="727"/>
      <c r="F7" s="728"/>
      <c r="G7" s="2" t="s">
        <v>32</v>
      </c>
      <c r="H7" s="138"/>
      <c r="I7" s="37" t="s">
        <v>94</v>
      </c>
      <c r="J7" s="138"/>
      <c r="K7" s="31" t="s">
        <v>8</v>
      </c>
      <c r="L7" s="729" t="s">
        <v>71</v>
      </c>
      <c r="M7" s="31" t="s">
        <v>9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</row>
    <row r="8" spans="1:77" ht="35.25" customHeight="1" thickBot="1">
      <c r="A8" s="138"/>
      <c r="B8" s="3" t="s">
        <v>3</v>
      </c>
      <c r="C8" s="720" t="s">
        <v>189</v>
      </c>
      <c r="D8" s="721"/>
      <c r="E8" s="721"/>
      <c r="F8" s="722"/>
      <c r="G8" s="503">
        <v>0.64</v>
      </c>
      <c r="H8" s="138"/>
      <c r="I8" s="51"/>
      <c r="J8" s="138"/>
      <c r="K8" s="1063" t="s">
        <v>46</v>
      </c>
      <c r="L8" s="730"/>
      <c r="M8" s="268" t="s">
        <v>10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</row>
    <row r="9" spans="1:77">
      <c r="A9" s="138"/>
      <c r="B9" s="290"/>
      <c r="C9" s="779"/>
      <c r="D9" s="766"/>
      <c r="E9" s="766"/>
      <c r="F9" s="767"/>
      <c r="G9" s="278"/>
      <c r="H9" s="141"/>
      <c r="I9" s="25">
        <f t="shared" ref="I9:I15" si="0">+IF(G9-$I$6&gt;0,(G9-$I$6)*$G$8,0)</f>
        <v>0</v>
      </c>
      <c r="K9" s="52">
        <f t="shared" ref="K9:K15" si="1">ROUND(I9*$M$1,2)</f>
        <v>0</v>
      </c>
      <c r="L9" s="294"/>
      <c r="M9" s="52">
        <f t="shared" ref="M9:M15" si="2">I9-K9</f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</row>
    <row r="10" spans="1:77">
      <c r="A10" s="138"/>
      <c r="B10" s="291"/>
      <c r="C10" s="704"/>
      <c r="D10" s="705"/>
      <c r="E10" s="705"/>
      <c r="F10" s="706"/>
      <c r="G10" s="279"/>
      <c r="H10" s="141"/>
      <c r="I10" s="26">
        <f t="shared" si="0"/>
        <v>0</v>
      </c>
      <c r="J10" s="138"/>
      <c r="K10" s="53">
        <f t="shared" si="1"/>
        <v>0</v>
      </c>
      <c r="L10" s="295"/>
      <c r="M10" s="53">
        <f t="shared" si="2"/>
        <v>0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</row>
    <row r="11" spans="1:77">
      <c r="A11" s="138"/>
      <c r="B11" s="291"/>
      <c r="C11" s="704"/>
      <c r="D11" s="705"/>
      <c r="E11" s="705"/>
      <c r="F11" s="706"/>
      <c r="G11" s="279"/>
      <c r="H11" s="141"/>
      <c r="I11" s="26">
        <f t="shared" si="0"/>
        <v>0</v>
      </c>
      <c r="J11" s="138"/>
      <c r="K11" s="53">
        <f t="shared" si="1"/>
        <v>0</v>
      </c>
      <c r="L11" s="295"/>
      <c r="M11" s="53">
        <f t="shared" si="2"/>
        <v>0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</row>
    <row r="12" spans="1:77">
      <c r="A12" s="138"/>
      <c r="B12" s="291"/>
      <c r="C12" s="1085"/>
      <c r="D12" s="1086"/>
      <c r="E12" s="1086"/>
      <c r="F12" s="1087"/>
      <c r="G12" s="279"/>
      <c r="H12" s="141"/>
      <c r="I12" s="26">
        <f t="shared" si="0"/>
        <v>0</v>
      </c>
      <c r="J12" s="138"/>
      <c r="K12" s="53">
        <f t="shared" si="1"/>
        <v>0</v>
      </c>
      <c r="L12" s="294"/>
      <c r="M12" s="53">
        <f t="shared" si="2"/>
        <v>0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</row>
    <row r="13" spans="1:77">
      <c r="A13" s="138"/>
      <c r="B13" s="288"/>
      <c r="C13" s="704"/>
      <c r="D13" s="705"/>
      <c r="E13" s="705"/>
      <c r="F13" s="706"/>
      <c r="G13" s="106"/>
      <c r="H13" s="141"/>
      <c r="I13" s="26">
        <f t="shared" si="0"/>
        <v>0</v>
      </c>
      <c r="J13" s="138"/>
      <c r="K13" s="53">
        <f t="shared" si="1"/>
        <v>0</v>
      </c>
      <c r="L13" s="295"/>
      <c r="M13" s="53">
        <f t="shared" si="2"/>
        <v>0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</row>
    <row r="14" spans="1:77" ht="13.5" thickBot="1">
      <c r="A14" s="138"/>
      <c r="B14" s="288"/>
      <c r="C14" s="704"/>
      <c r="D14" s="705"/>
      <c r="E14" s="705"/>
      <c r="F14" s="706"/>
      <c r="G14" s="106"/>
      <c r="H14" s="141"/>
      <c r="I14" s="26">
        <f t="shared" si="0"/>
        <v>0</v>
      </c>
      <c r="J14" s="138"/>
      <c r="K14" s="53">
        <f t="shared" si="1"/>
        <v>0</v>
      </c>
      <c r="L14" s="295"/>
      <c r="M14" s="53">
        <f t="shared" si="2"/>
        <v>0</v>
      </c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</row>
    <row r="15" spans="1:77" ht="13.5" thickBot="1">
      <c r="A15" s="138"/>
      <c r="B15" s="292"/>
      <c r="C15" s="743"/>
      <c r="D15" s="744"/>
      <c r="E15" s="744"/>
      <c r="F15" s="745"/>
      <c r="G15" s="280"/>
      <c r="H15" s="141"/>
      <c r="I15" s="27">
        <f t="shared" si="0"/>
        <v>0</v>
      </c>
      <c r="J15" s="138"/>
      <c r="K15" s="52">
        <f t="shared" si="1"/>
        <v>0</v>
      </c>
      <c r="L15" s="296"/>
      <c r="M15" s="53">
        <f t="shared" si="2"/>
        <v>0</v>
      </c>
      <c r="N15" s="7" t="s">
        <v>11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</row>
    <row r="16" spans="1:77" ht="13.5" thickBot="1">
      <c r="A16" s="138"/>
      <c r="B16" s="141"/>
      <c r="C16" s="141"/>
      <c r="D16" s="141"/>
      <c r="E16" s="141"/>
      <c r="F16" s="3" t="s">
        <v>1</v>
      </c>
      <c r="G16" s="168">
        <f>SUM(G9:G15)</f>
        <v>0</v>
      </c>
      <c r="H16" s="141"/>
      <c r="I16" s="28">
        <f>SUM(I9:I15)</f>
        <v>0</v>
      </c>
      <c r="J16" s="138"/>
      <c r="K16" s="54">
        <f>SUM(K9:K15)</f>
        <v>0</v>
      </c>
      <c r="L16" s="23"/>
      <c r="M16" s="54">
        <f>SUM(M9:M15)</f>
        <v>0</v>
      </c>
      <c r="N16" s="7">
        <v>54018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</row>
    <row r="17" spans="1:77" ht="5.25" customHeight="1">
      <c r="A17" s="138"/>
      <c r="C17" s="138"/>
      <c r="D17" s="138"/>
      <c r="E17" s="138"/>
      <c r="F17" s="138"/>
      <c r="G17" s="138"/>
      <c r="H17" s="138"/>
      <c r="J17" s="138"/>
      <c r="K17" s="138"/>
      <c r="M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7" ht="5.25" customHeight="1" thickBot="1">
      <c r="A18" s="138"/>
      <c r="B18" s="138"/>
      <c r="H18" s="138"/>
      <c r="I18" s="138"/>
      <c r="J18" s="138"/>
      <c r="L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</row>
    <row r="19" spans="1:77" ht="13.5" thickBot="1">
      <c r="A19" s="138"/>
      <c r="B19" s="2" t="s">
        <v>21</v>
      </c>
      <c r="C19" s="707" t="s">
        <v>22</v>
      </c>
      <c r="D19" s="708"/>
      <c r="E19" s="708"/>
      <c r="F19" s="708"/>
      <c r="G19" s="709"/>
      <c r="H19" s="138"/>
      <c r="I19" s="2" t="s">
        <v>1</v>
      </c>
      <c r="J19" s="138"/>
      <c r="K19" s="31" t="s">
        <v>8</v>
      </c>
      <c r="L19" s="729" t="s">
        <v>71</v>
      </c>
      <c r="M19" s="31" t="s">
        <v>9</v>
      </c>
      <c r="N19" s="141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</row>
    <row r="20" spans="1:77" ht="27" customHeight="1" thickBot="1">
      <c r="A20" s="138"/>
      <c r="B20" s="9" t="s">
        <v>3</v>
      </c>
      <c r="C20" s="1066" t="s">
        <v>73</v>
      </c>
      <c r="D20" s="1067"/>
      <c r="E20" s="1067"/>
      <c r="F20" s="1067"/>
      <c r="G20" s="1068"/>
      <c r="H20" s="138"/>
      <c r="I20" s="110"/>
      <c r="J20" s="138"/>
      <c r="K20" s="1084" t="s">
        <v>47</v>
      </c>
      <c r="L20" s="730"/>
      <c r="M20" s="268" t="s">
        <v>10</v>
      </c>
      <c r="N20" s="141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</row>
    <row r="21" spans="1:77" ht="14.85" customHeight="1" thickBot="1">
      <c r="A21" s="138"/>
      <c r="B21" s="287"/>
      <c r="C21" s="737" t="s">
        <v>52</v>
      </c>
      <c r="D21" s="738"/>
      <c r="E21" s="738"/>
      <c r="F21" s="738"/>
      <c r="G21" s="739"/>
      <c r="H21" s="141"/>
      <c r="I21" s="285"/>
      <c r="J21" s="138"/>
      <c r="K21" s="1065">
        <f>$M$1*I21*$L$1</f>
        <v>0</v>
      </c>
      <c r="L21" s="294"/>
      <c r="M21" s="1065">
        <f>I21-K21</f>
        <v>0</v>
      </c>
      <c r="N21" s="141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</row>
    <row r="22" spans="1:77" ht="14.85" customHeight="1">
      <c r="A22" s="138"/>
      <c r="B22" s="288"/>
      <c r="C22" s="740" t="s">
        <v>53</v>
      </c>
      <c r="D22" s="741"/>
      <c r="E22" s="741"/>
      <c r="F22" s="741"/>
      <c r="G22" s="742"/>
      <c r="H22" s="141"/>
      <c r="I22" s="281"/>
      <c r="J22" s="138"/>
      <c r="K22" s="53">
        <f>$M$1*I22*$L$1</f>
        <v>0</v>
      </c>
      <c r="L22" s="295"/>
      <c r="M22" s="53">
        <f>I22-K22</f>
        <v>0</v>
      </c>
      <c r="N22" s="141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</row>
    <row r="23" spans="1:77" ht="14.85" customHeight="1">
      <c r="A23" s="138"/>
      <c r="B23" s="288"/>
      <c r="C23" s="704" t="s">
        <v>53</v>
      </c>
      <c r="D23" s="705"/>
      <c r="E23" s="705"/>
      <c r="F23" s="705"/>
      <c r="G23" s="706"/>
      <c r="H23" s="141"/>
      <c r="I23" s="282"/>
      <c r="J23" s="138"/>
      <c r="K23" s="53">
        <f>$M$1*I23*$L$1</f>
        <v>0</v>
      </c>
      <c r="L23" s="295"/>
      <c r="M23" s="53">
        <f>I23-K23</f>
        <v>0</v>
      </c>
      <c r="N23" s="141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</row>
    <row r="24" spans="1:77" ht="14.85" customHeight="1" thickBot="1">
      <c r="A24" s="138"/>
      <c r="B24" s="288"/>
      <c r="C24" s="704" t="s">
        <v>53</v>
      </c>
      <c r="D24" s="705"/>
      <c r="E24" s="705"/>
      <c r="F24" s="705"/>
      <c r="G24" s="706"/>
      <c r="H24" s="141"/>
      <c r="I24" s="282"/>
      <c r="J24" s="138"/>
      <c r="K24" s="53">
        <f>$M$1*I24*$L$1</f>
        <v>0</v>
      </c>
      <c r="L24" s="295"/>
      <c r="M24" s="53">
        <f>I24-K24</f>
        <v>0</v>
      </c>
      <c r="N24" s="141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</row>
    <row r="25" spans="1:77" ht="14.85" customHeight="1" thickBot="1">
      <c r="A25" s="138"/>
      <c r="B25" s="289"/>
      <c r="C25" s="786" t="s">
        <v>53</v>
      </c>
      <c r="D25" s="787"/>
      <c r="E25" s="787"/>
      <c r="F25" s="787"/>
      <c r="G25" s="788"/>
      <c r="H25" s="141"/>
      <c r="I25" s="286"/>
      <c r="J25" s="138"/>
      <c r="K25" s="53">
        <f>$M$1*I25*$L$1</f>
        <v>0</v>
      </c>
      <c r="L25" s="294"/>
      <c r="M25" s="52">
        <f>I25-K25</f>
        <v>0</v>
      </c>
      <c r="N25" s="7" t="s">
        <v>11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</row>
    <row r="26" spans="1:77" ht="13.5" thickBot="1">
      <c r="A26" s="138"/>
      <c r="B26" s="141"/>
      <c r="C26" s="141"/>
      <c r="D26" s="141"/>
      <c r="E26" s="141"/>
      <c r="F26" s="143"/>
      <c r="G26" s="10" t="s">
        <v>1</v>
      </c>
      <c r="H26" s="141"/>
      <c r="I26" s="54">
        <f>SUM(I21:I25)</f>
        <v>0</v>
      </c>
      <c r="J26" s="138"/>
      <c r="K26" s="54">
        <f>SUM(K21:K25)</f>
        <v>0</v>
      </c>
      <c r="L26" s="23"/>
      <c r="M26" s="54">
        <f>SUM(M21:M25)</f>
        <v>0</v>
      </c>
      <c r="N26" s="7">
        <v>54017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</row>
    <row r="27" spans="1:77" ht="13.5" thickBot="1">
      <c r="A27" s="138"/>
      <c r="B27" s="138"/>
      <c r="C27" s="138"/>
      <c r="D27" s="138"/>
      <c r="E27" s="138"/>
      <c r="F27" s="138"/>
      <c r="H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</row>
    <row r="28" spans="1:77" ht="13.5" thickBot="1">
      <c r="A28" s="138"/>
      <c r="B28" s="8" t="s">
        <v>24</v>
      </c>
      <c r="C28" s="707" t="s">
        <v>25</v>
      </c>
      <c r="D28" s="708"/>
      <c r="E28" s="708"/>
      <c r="F28" s="708"/>
      <c r="G28" s="709"/>
      <c r="H28" s="141"/>
      <c r="I28" s="2" t="s">
        <v>1</v>
      </c>
      <c r="J28" s="141"/>
      <c r="K28" s="31" t="s">
        <v>8</v>
      </c>
      <c r="L28" s="729" t="s">
        <v>71</v>
      </c>
      <c r="M28" s="31" t="s">
        <v>9</v>
      </c>
      <c r="N28" s="782" t="s">
        <v>11</v>
      </c>
      <c r="O28" s="141"/>
      <c r="P28" s="141"/>
      <c r="Q28" s="141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</row>
    <row r="29" spans="1:77" ht="26.25" thickBot="1">
      <c r="A29" s="138"/>
      <c r="B29" s="9" t="s">
        <v>3</v>
      </c>
      <c r="C29" s="1069" t="s">
        <v>61</v>
      </c>
      <c r="D29" s="1070"/>
      <c r="E29" s="1070"/>
      <c r="F29" s="1070"/>
      <c r="G29" s="1071" t="s">
        <v>69</v>
      </c>
      <c r="H29" s="141"/>
      <c r="I29" s="108"/>
      <c r="J29" s="141"/>
      <c r="K29" s="1063" t="s">
        <v>27</v>
      </c>
      <c r="L29" s="730"/>
      <c r="M29" s="268" t="s">
        <v>10</v>
      </c>
      <c r="N29" s="762"/>
      <c r="O29" s="141"/>
      <c r="P29" s="141"/>
      <c r="Q29" s="141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</row>
    <row r="30" spans="1:77">
      <c r="A30" s="138"/>
      <c r="B30" s="287"/>
      <c r="C30" s="779"/>
      <c r="D30" s="766"/>
      <c r="E30" s="766"/>
      <c r="F30" s="767"/>
      <c r="G30" s="1072"/>
      <c r="H30" s="141"/>
      <c r="I30" s="167"/>
      <c r="J30" s="141"/>
      <c r="K30" s="27">
        <f>I30*$M$1</f>
        <v>0</v>
      </c>
      <c r="L30" s="294"/>
      <c r="M30" s="27">
        <f t="shared" ref="M30:M36" si="3">I30-K30</f>
        <v>0</v>
      </c>
      <c r="N30" s="294"/>
      <c r="O30" s="141"/>
      <c r="P30" s="141"/>
      <c r="Q30" s="141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</row>
    <row r="31" spans="1:77">
      <c r="A31" s="138"/>
      <c r="B31" s="288"/>
      <c r="C31" s="704"/>
      <c r="D31" s="705"/>
      <c r="E31" s="705"/>
      <c r="F31" s="706"/>
      <c r="G31" s="1073"/>
      <c r="H31" s="141"/>
      <c r="I31" s="103"/>
      <c r="J31" s="141"/>
      <c r="K31" s="26">
        <f t="shared" ref="K31:K36" si="4">I31*$M$1</f>
        <v>0</v>
      </c>
      <c r="L31" s="295"/>
      <c r="M31" s="26">
        <f t="shared" si="3"/>
        <v>0</v>
      </c>
      <c r="N31" s="295"/>
      <c r="O31" s="141"/>
      <c r="P31" s="141"/>
      <c r="Q31" s="141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</row>
    <row r="32" spans="1:77">
      <c r="A32" s="138"/>
      <c r="B32" s="288"/>
      <c r="C32" s="704"/>
      <c r="D32" s="705"/>
      <c r="E32" s="705"/>
      <c r="F32" s="706"/>
      <c r="G32" s="1073"/>
      <c r="H32" s="141"/>
      <c r="I32" s="103"/>
      <c r="J32" s="141"/>
      <c r="K32" s="26">
        <f t="shared" si="4"/>
        <v>0</v>
      </c>
      <c r="L32" s="295"/>
      <c r="M32" s="26">
        <f t="shared" si="3"/>
        <v>0</v>
      </c>
      <c r="N32" s="295"/>
      <c r="O32" s="141"/>
      <c r="P32" s="141"/>
      <c r="Q32" s="141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</row>
    <row r="33" spans="1:77">
      <c r="A33" s="138"/>
      <c r="B33" s="288"/>
      <c r="C33" s="704"/>
      <c r="D33" s="705"/>
      <c r="E33" s="705"/>
      <c r="F33" s="706"/>
      <c r="G33" s="1073"/>
      <c r="H33" s="141"/>
      <c r="I33" s="103"/>
      <c r="J33" s="141"/>
      <c r="K33" s="26">
        <f t="shared" si="4"/>
        <v>0</v>
      </c>
      <c r="L33" s="295"/>
      <c r="M33" s="26">
        <f t="shared" si="3"/>
        <v>0</v>
      </c>
      <c r="N33" s="295"/>
      <c r="O33" s="141"/>
      <c r="P33" s="141"/>
      <c r="Q33" s="141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</row>
    <row r="34" spans="1:77">
      <c r="A34" s="138"/>
      <c r="B34" s="288"/>
      <c r="C34" s="704"/>
      <c r="D34" s="705"/>
      <c r="E34" s="705"/>
      <c r="F34" s="706"/>
      <c r="G34" s="1073"/>
      <c r="H34" s="141"/>
      <c r="I34" s="103"/>
      <c r="J34" s="141"/>
      <c r="K34" s="26">
        <f t="shared" si="4"/>
        <v>0</v>
      </c>
      <c r="L34" s="295"/>
      <c r="M34" s="26">
        <f t="shared" si="3"/>
        <v>0</v>
      </c>
      <c r="N34" s="295"/>
      <c r="O34" s="141"/>
      <c r="P34" s="141"/>
      <c r="Q34" s="141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</row>
    <row r="35" spans="1:77">
      <c r="A35" s="138"/>
      <c r="B35" s="288"/>
      <c r="C35" s="704"/>
      <c r="D35" s="705"/>
      <c r="E35" s="705"/>
      <c r="F35" s="706"/>
      <c r="G35" s="1073"/>
      <c r="H35" s="141"/>
      <c r="I35" s="103"/>
      <c r="J35" s="141"/>
      <c r="K35" s="26">
        <f t="shared" si="4"/>
        <v>0</v>
      </c>
      <c r="L35" s="295"/>
      <c r="M35" s="26">
        <f t="shared" si="3"/>
        <v>0</v>
      </c>
      <c r="N35" s="295"/>
      <c r="O35" s="141"/>
      <c r="P35" s="141"/>
      <c r="Q35" s="141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</row>
    <row r="36" spans="1:77" ht="13.5" thickBot="1">
      <c r="A36" s="138"/>
      <c r="B36" s="293"/>
      <c r="C36" s="740"/>
      <c r="D36" s="741"/>
      <c r="E36" s="741"/>
      <c r="F36" s="742"/>
      <c r="G36" s="1074"/>
      <c r="H36" s="141"/>
      <c r="I36" s="284"/>
      <c r="J36" s="141"/>
      <c r="K36" s="27">
        <f t="shared" si="4"/>
        <v>0</v>
      </c>
      <c r="L36" s="294"/>
      <c r="M36" s="27">
        <f t="shared" si="3"/>
        <v>0</v>
      </c>
      <c r="N36" s="294"/>
      <c r="O36" s="141"/>
      <c r="P36" s="141"/>
      <c r="Q36" s="141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</row>
    <row r="37" spans="1:77" ht="13.5" thickBot="1">
      <c r="A37" s="138"/>
      <c r="B37" s="144"/>
      <c r="C37" s="144"/>
      <c r="D37" s="144"/>
      <c r="E37" s="144"/>
      <c r="F37" s="144"/>
      <c r="G37" s="10" t="s">
        <v>1</v>
      </c>
      <c r="H37" s="141"/>
      <c r="I37" s="28">
        <f>SUM(I30:I36)</f>
        <v>0</v>
      </c>
      <c r="J37" s="141"/>
      <c r="K37" s="28">
        <f>SUM(K30:K36)</f>
        <v>0</v>
      </c>
      <c r="L37" s="23"/>
      <c r="M37" s="28">
        <f>SUM(M30:M36)</f>
        <v>0</v>
      </c>
      <c r="N37" s="23"/>
      <c r="O37" s="141"/>
      <c r="P37" s="141"/>
      <c r="Q37" s="141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</row>
    <row r="38" spans="1:77" ht="13.5" thickBot="1">
      <c r="A38" s="138"/>
      <c r="B38" s="141"/>
      <c r="C38" s="141"/>
      <c r="D38" s="141"/>
      <c r="E38" s="141"/>
      <c r="F38" s="141"/>
      <c r="G38" s="1"/>
      <c r="H38" s="141"/>
      <c r="I38" s="1"/>
      <c r="J38" s="141"/>
      <c r="K38" s="141"/>
      <c r="L38" s="141"/>
      <c r="M38" s="141"/>
      <c r="N38" s="141"/>
      <c r="O38" s="141"/>
      <c r="P38" s="141"/>
      <c r="Q38" s="141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</row>
    <row r="39" spans="1:77" ht="13.5" thickBot="1">
      <c r="A39" s="138"/>
      <c r="B39" s="8" t="s">
        <v>24</v>
      </c>
      <c r="C39" s="707" t="s">
        <v>25</v>
      </c>
      <c r="D39" s="708"/>
      <c r="E39" s="708"/>
      <c r="F39" s="708"/>
      <c r="G39" s="709"/>
      <c r="H39" s="141"/>
      <c r="I39" s="2" t="s">
        <v>1</v>
      </c>
      <c r="J39" s="141"/>
      <c r="K39" s="31" t="s">
        <v>8</v>
      </c>
      <c r="L39" s="729" t="s">
        <v>71</v>
      </c>
      <c r="M39" s="31" t="s">
        <v>9</v>
      </c>
      <c r="N39" s="782" t="s">
        <v>11</v>
      </c>
      <c r="O39" s="141"/>
      <c r="P39" s="141"/>
      <c r="Q39" s="141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</row>
    <row r="40" spans="1:77" ht="26.25" thickBot="1">
      <c r="A40" s="138"/>
      <c r="B40" s="9" t="s">
        <v>3</v>
      </c>
      <c r="C40" s="1081" t="s">
        <v>63</v>
      </c>
      <c r="D40" s="1082"/>
      <c r="E40" s="1082"/>
      <c r="F40" s="1083"/>
      <c r="G40" s="1075" t="s">
        <v>62</v>
      </c>
      <c r="H40" s="141"/>
      <c r="I40" s="108"/>
      <c r="J40" s="141"/>
      <c r="K40" s="1063" t="s">
        <v>27</v>
      </c>
      <c r="L40" s="730"/>
      <c r="M40" s="268" t="s">
        <v>10</v>
      </c>
      <c r="N40" s="762"/>
      <c r="O40" s="141"/>
      <c r="P40" s="141"/>
      <c r="Q40" s="141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</row>
    <row r="41" spans="1:77">
      <c r="A41" s="138"/>
      <c r="B41" s="287"/>
      <c r="C41" s="704"/>
      <c r="D41" s="705"/>
      <c r="E41" s="705"/>
      <c r="F41" s="706"/>
      <c r="G41" s="1076"/>
      <c r="H41" s="141"/>
      <c r="I41" s="281"/>
      <c r="J41" s="141"/>
      <c r="K41" s="52">
        <f t="shared" ref="K41:K48" si="5">I41*$M$1</f>
        <v>0</v>
      </c>
      <c r="L41" s="294"/>
      <c r="M41" s="52">
        <f t="shared" ref="M41:M48" si="6">I41-K41</f>
        <v>0</v>
      </c>
      <c r="N41" s="294"/>
      <c r="O41" s="141"/>
      <c r="P41" s="141"/>
      <c r="Q41" s="141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</row>
    <row r="42" spans="1:77">
      <c r="A42" s="138"/>
      <c r="B42" s="288"/>
      <c r="C42" s="704"/>
      <c r="D42" s="705"/>
      <c r="E42" s="705"/>
      <c r="F42" s="706"/>
      <c r="G42" s="1076"/>
      <c r="H42" s="141"/>
      <c r="I42" s="282"/>
      <c r="J42" s="141"/>
      <c r="K42" s="53">
        <f t="shared" si="5"/>
        <v>0</v>
      </c>
      <c r="L42" s="295"/>
      <c r="M42" s="53">
        <f t="shared" si="6"/>
        <v>0</v>
      </c>
      <c r="N42" s="295"/>
      <c r="O42" s="141"/>
      <c r="P42" s="141"/>
      <c r="Q42" s="141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</row>
    <row r="43" spans="1:77">
      <c r="A43" s="138"/>
      <c r="B43" s="288"/>
      <c r="C43" s="704"/>
      <c r="D43" s="705"/>
      <c r="E43" s="705"/>
      <c r="F43" s="706"/>
      <c r="G43" s="1076"/>
      <c r="H43" s="141"/>
      <c r="I43" s="282"/>
      <c r="J43" s="141"/>
      <c r="K43" s="53">
        <f t="shared" si="5"/>
        <v>0</v>
      </c>
      <c r="L43" s="295"/>
      <c r="M43" s="53">
        <f t="shared" si="6"/>
        <v>0</v>
      </c>
      <c r="N43" s="295"/>
      <c r="O43" s="141"/>
      <c r="P43" s="141"/>
      <c r="Q43" s="141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</row>
    <row r="44" spans="1:77">
      <c r="A44" s="138"/>
      <c r="B44" s="288"/>
      <c r="C44" s="704"/>
      <c r="D44" s="705"/>
      <c r="E44" s="705"/>
      <c r="F44" s="706"/>
      <c r="G44" s="1076"/>
      <c r="H44" s="141"/>
      <c r="I44" s="282"/>
      <c r="J44" s="141"/>
      <c r="K44" s="53">
        <f t="shared" si="5"/>
        <v>0</v>
      </c>
      <c r="L44" s="295"/>
      <c r="M44" s="53">
        <f t="shared" si="6"/>
        <v>0</v>
      </c>
      <c r="N44" s="295"/>
      <c r="O44" s="141"/>
      <c r="P44" s="141"/>
      <c r="Q44" s="141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</row>
    <row r="45" spans="1:77">
      <c r="A45" s="138"/>
      <c r="B45" s="288"/>
      <c r="C45" s="704"/>
      <c r="D45" s="705"/>
      <c r="E45" s="705"/>
      <c r="F45" s="706"/>
      <c r="G45" s="1076"/>
      <c r="H45" s="141"/>
      <c r="I45" s="282"/>
      <c r="J45" s="141"/>
      <c r="K45" s="53">
        <f t="shared" si="5"/>
        <v>0</v>
      </c>
      <c r="L45" s="295"/>
      <c r="M45" s="53">
        <f t="shared" si="6"/>
        <v>0</v>
      </c>
      <c r="N45" s="295"/>
      <c r="O45" s="141"/>
      <c r="P45" s="141"/>
      <c r="Q45" s="141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</row>
    <row r="46" spans="1:77">
      <c r="A46" s="138"/>
      <c r="B46" s="288"/>
      <c r="C46" s="704"/>
      <c r="D46" s="705"/>
      <c r="E46" s="705"/>
      <c r="F46" s="706"/>
      <c r="G46" s="1076"/>
      <c r="H46" s="141"/>
      <c r="I46" s="282"/>
      <c r="J46" s="141"/>
      <c r="K46" s="53">
        <f t="shared" si="5"/>
        <v>0</v>
      </c>
      <c r="L46" s="295"/>
      <c r="M46" s="53">
        <f t="shared" si="6"/>
        <v>0</v>
      </c>
      <c r="N46" s="295"/>
      <c r="O46" s="141"/>
      <c r="P46" s="141"/>
      <c r="Q46" s="141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</row>
    <row r="47" spans="1:77">
      <c r="A47" s="138"/>
      <c r="B47" s="288"/>
      <c r="C47" s="704"/>
      <c r="D47" s="705"/>
      <c r="E47" s="705"/>
      <c r="F47" s="706"/>
      <c r="G47" s="1076"/>
      <c r="H47" s="141"/>
      <c r="I47" s="282"/>
      <c r="J47" s="141"/>
      <c r="K47" s="53">
        <f t="shared" si="5"/>
        <v>0</v>
      </c>
      <c r="L47" s="295"/>
      <c r="M47" s="53">
        <f t="shared" si="6"/>
        <v>0</v>
      </c>
      <c r="N47" s="295"/>
      <c r="O47" s="141"/>
      <c r="P47" s="141"/>
      <c r="Q47" s="141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</row>
    <row r="48" spans="1:77" ht="13.5" thickBot="1">
      <c r="A48" s="138"/>
      <c r="B48" s="289"/>
      <c r="C48" s="743"/>
      <c r="D48" s="744"/>
      <c r="E48" s="744"/>
      <c r="F48" s="745"/>
      <c r="G48" s="1077"/>
      <c r="H48" s="141"/>
      <c r="I48" s="283"/>
      <c r="J48" s="141"/>
      <c r="K48" s="52">
        <f t="shared" si="5"/>
        <v>0</v>
      </c>
      <c r="L48" s="294"/>
      <c r="M48" s="52">
        <f t="shared" si="6"/>
        <v>0</v>
      </c>
      <c r="N48" s="294"/>
      <c r="O48" s="141"/>
      <c r="P48" s="141"/>
      <c r="Q48" s="141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</row>
    <row r="49" spans="1:77" ht="13.5" thickBot="1">
      <c r="A49" s="138"/>
      <c r="B49" s="141"/>
      <c r="C49" s="141"/>
      <c r="D49" s="141"/>
      <c r="E49" s="141"/>
      <c r="F49" s="141"/>
      <c r="G49" s="3" t="s">
        <v>1</v>
      </c>
      <c r="H49" s="141"/>
      <c r="I49" s="54">
        <f>SUM(I41:I48)</f>
        <v>0</v>
      </c>
      <c r="J49" s="141"/>
      <c r="K49" s="54">
        <f>SUM(K41:K48)</f>
        <v>0</v>
      </c>
      <c r="L49" s="23"/>
      <c r="M49" s="54">
        <f>SUM(M41:M48)</f>
        <v>0</v>
      </c>
      <c r="N49" s="23"/>
      <c r="O49" s="141"/>
      <c r="P49" s="141"/>
      <c r="Q49" s="141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</row>
    <row r="50" spans="1:77" ht="13.5" thickBot="1">
      <c r="A50" s="138"/>
      <c r="B50" s="141"/>
      <c r="C50" s="141"/>
      <c r="D50" s="141"/>
      <c r="E50" s="141"/>
      <c r="F50" s="141"/>
      <c r="G50" s="1"/>
      <c r="H50" s="141"/>
      <c r="I50" s="1"/>
      <c r="J50" s="141"/>
      <c r="K50" s="141"/>
      <c r="L50" s="141"/>
      <c r="M50" s="141"/>
      <c r="N50" s="141"/>
      <c r="O50" s="141"/>
      <c r="P50" s="141"/>
      <c r="Q50" s="141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</row>
    <row r="51" spans="1:77" ht="13.5" thickBot="1">
      <c r="A51" s="138"/>
      <c r="B51" s="1108" t="s">
        <v>64</v>
      </c>
      <c r="C51" s="1109"/>
      <c r="D51" s="1108" t="s">
        <v>65</v>
      </c>
      <c r="E51" s="1110"/>
      <c r="F51" s="1109"/>
      <c r="G51" s="1111" t="s">
        <v>66</v>
      </c>
      <c r="H51" s="142"/>
      <c r="I51" s="1078">
        <f>I49+I37+I26+I16</f>
        <v>0</v>
      </c>
      <c r="J51" s="142"/>
      <c r="K51" s="1111" t="s">
        <v>68</v>
      </c>
      <c r="L51" s="1113"/>
      <c r="M51" s="1111" t="s">
        <v>68</v>
      </c>
      <c r="N51" s="141"/>
      <c r="O51" s="141"/>
      <c r="P51" s="141"/>
      <c r="Q51" s="141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</row>
    <row r="52" spans="1:77" ht="26.25" thickBot="1">
      <c r="A52" s="138"/>
      <c r="B52" s="751" t="str">
        <f>F5</f>
        <v>g</v>
      </c>
      <c r="C52" s="752"/>
      <c r="D52" s="746"/>
      <c r="E52" s="747"/>
      <c r="F52" s="748"/>
      <c r="G52" s="1164" t="s">
        <v>67</v>
      </c>
      <c r="H52" s="142"/>
      <c r="I52" s="1079"/>
      <c r="J52" s="142"/>
      <c r="K52" s="54">
        <f>K49+K37+K26+K16</f>
        <v>0</v>
      </c>
      <c r="L52" s="1080"/>
      <c r="M52" s="54">
        <f>M49+M37+M26+M16</f>
        <v>0</v>
      </c>
      <c r="N52" s="141"/>
      <c r="O52" s="141"/>
      <c r="P52" s="141"/>
      <c r="Q52" s="141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</row>
    <row r="53" spans="1:77">
      <c r="A53" s="138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</row>
    <row r="54" spans="1:77">
      <c r="A54" s="138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</row>
    <row r="55" spans="1:77">
      <c r="A55" s="138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</row>
    <row r="56" spans="1:77" ht="15.75">
      <c r="A56" s="138"/>
      <c r="B56" s="146" t="s">
        <v>117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</row>
    <row r="57" spans="1:77" ht="15.75">
      <c r="A57" s="138"/>
      <c r="B57" s="481" t="s">
        <v>152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</row>
    <row r="58" spans="1:77">
      <c r="A58" s="138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</row>
    <row r="59" spans="1:77">
      <c r="A59" s="138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</row>
    <row r="60" spans="1:77">
      <c r="A60" s="138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</row>
    <row r="61" spans="1:77">
      <c r="A61" s="138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</row>
    <row r="62" spans="1:77">
      <c r="A62" s="138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</row>
    <row r="63" spans="1:77">
      <c r="A63" s="138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</row>
    <row r="64" spans="1:77">
      <c r="A64" s="138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</row>
    <row r="65" spans="1:77">
      <c r="A65" s="138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</row>
    <row r="66" spans="1:77">
      <c r="A66" s="138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</row>
    <row r="67" spans="1:77">
      <c r="A67" s="138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</row>
    <row r="68" spans="1:77">
      <c r="A68" s="138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</row>
    <row r="69" spans="1:77">
      <c r="A69" s="138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</row>
    <row r="70" spans="1:77">
      <c r="A70" s="138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</row>
    <row r="71" spans="1:77">
      <c r="A71" s="138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</row>
    <row r="72" spans="1:77">
      <c r="A72" s="13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</row>
    <row r="73" spans="1:77">
      <c r="A73" s="13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</row>
    <row r="74" spans="1:77">
      <c r="A74" s="138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</row>
    <row r="75" spans="1:77">
      <c r="A75" s="138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</row>
    <row r="76" spans="1:77">
      <c r="A76" s="138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</row>
    <row r="77" spans="1:77">
      <c r="A77" s="138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</row>
    <row r="78" spans="1:77">
      <c r="A78" s="138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</row>
    <row r="79" spans="1:77">
      <c r="A79" s="138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</row>
    <row r="80" spans="1:77">
      <c r="A80" s="138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</row>
    <row r="81" spans="1:77">
      <c r="A81" s="138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</row>
    <row r="82" spans="1:77">
      <c r="A82" s="138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</row>
    <row r="83" spans="1:77">
      <c r="A83" s="138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</row>
    <row r="84" spans="1:77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</row>
    <row r="85" spans="1:77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</row>
    <row r="86" spans="1:77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</row>
    <row r="87" spans="1:77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</row>
    <row r="88" spans="1:77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</row>
    <row r="89" spans="1:77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</row>
    <row r="90" spans="1:77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</row>
    <row r="91" spans="1:77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</row>
    <row r="92" spans="1:77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</row>
    <row r="93" spans="1:77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</row>
    <row r="94" spans="1:77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</row>
    <row r="95" spans="1:77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</row>
    <row r="96" spans="1:77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</row>
    <row r="97" spans="1:77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</row>
    <row r="98" spans="1:77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</row>
    <row r="99" spans="1:77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</row>
    <row r="100" spans="1:77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</row>
    <row r="101" spans="1:77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</row>
    <row r="102" spans="1:77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</row>
    <row r="103" spans="1:77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</row>
    <row r="104" spans="1:77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</row>
    <row r="105" spans="1:77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</row>
    <row r="106" spans="1:77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</row>
    <row r="107" spans="1:77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</row>
    <row r="108" spans="1:77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</row>
    <row r="109" spans="1:77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</row>
    <row r="110" spans="1:77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</row>
    <row r="111" spans="1:77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</row>
    <row r="112" spans="1:77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</row>
    <row r="113" spans="1:77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</row>
    <row r="114" spans="1:77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</row>
    <row r="115" spans="1:77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</row>
    <row r="116" spans="1:77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</row>
    <row r="117" spans="1:77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</row>
    <row r="118" spans="1:77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</row>
    <row r="119" spans="1:77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</row>
    <row r="120" spans="1:77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</row>
    <row r="121" spans="1:77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</row>
    <row r="122" spans="1:77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</row>
    <row r="123" spans="1:77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</row>
    <row r="124" spans="1:77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</row>
    <row r="125" spans="1:77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</row>
    <row r="126" spans="1:77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</row>
    <row r="127" spans="1:77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</row>
    <row r="128" spans="1:77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</row>
    <row r="129" spans="1:77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</row>
    <row r="130" spans="1:77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</row>
    <row r="131" spans="1:77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</row>
    <row r="132" spans="1:77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</row>
    <row r="133" spans="1:77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</row>
    <row r="134" spans="1:77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</row>
    <row r="135" spans="1:77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</row>
    <row r="136" spans="1:77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</row>
    <row r="137" spans="1:77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</row>
    <row r="138" spans="1:77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</row>
    <row r="139" spans="1:77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</row>
    <row r="140" spans="1:77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</row>
    <row r="141" spans="1:77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</row>
    <row r="142" spans="1:77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</row>
    <row r="143" spans="1:77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</row>
    <row r="144" spans="1:77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</row>
    <row r="145" spans="1:77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</row>
    <row r="146" spans="1:77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</row>
    <row r="147" spans="1:77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</row>
    <row r="148" spans="1:77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</row>
    <row r="149" spans="1:77"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</row>
    <row r="150" spans="1:77"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</row>
    <row r="151" spans="1:77"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</row>
    <row r="152" spans="1:77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</row>
    <row r="153" spans="1:77"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</row>
    <row r="154" spans="1:77"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</row>
    <row r="155" spans="1:77"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</row>
    <row r="156" spans="1:77"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</row>
    <row r="157" spans="1:77"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</row>
    <row r="158" spans="1:77"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</row>
    <row r="159" spans="1:77"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</row>
    <row r="160" spans="1:77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</row>
    <row r="161" spans="2:77"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</row>
    <row r="162" spans="2:77"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</row>
    <row r="163" spans="2:77"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  <c r="BV163" s="138"/>
      <c r="BW163" s="138"/>
      <c r="BX163" s="138"/>
      <c r="BY163" s="138"/>
    </row>
    <row r="164" spans="2:77"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</row>
    <row r="165" spans="2:77"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</row>
    <row r="166" spans="2:77"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</row>
    <row r="167" spans="2:77"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  <c r="BV167" s="138"/>
      <c r="BW167" s="138"/>
      <c r="BX167" s="138"/>
      <c r="BY167" s="138"/>
    </row>
    <row r="168" spans="2:77"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</row>
    <row r="169" spans="2:77"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</row>
    <row r="170" spans="2:77"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</row>
    <row r="171" spans="2:77"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</row>
    <row r="172" spans="2:77"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</row>
    <row r="173" spans="2:77"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</row>
    <row r="174" spans="2:77"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</row>
    <row r="175" spans="2:77"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</row>
    <row r="176" spans="2:77"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</row>
    <row r="177" spans="2:77"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</row>
    <row r="178" spans="2:77"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</row>
    <row r="179" spans="2:77"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</row>
    <row r="180" spans="2:77"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</row>
    <row r="181" spans="2:77"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</row>
    <row r="182" spans="2:77"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</row>
    <row r="183" spans="2:77"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</row>
    <row r="184" spans="2:77"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</row>
    <row r="185" spans="2:77">
      <c r="Q185" s="138"/>
      <c r="R185" s="138"/>
      <c r="S185" s="138"/>
      <c r="T185" s="138"/>
      <c r="U185" s="138"/>
    </row>
  </sheetData>
  <sheetProtection algorithmName="SHA-512" hashValue="V0d4HVT7P+IgraEua5816p+PkMACppBeBrid0Jwm+YT6uKdCAqsgHHMQJvhenDoUdMSY75h8I+Kr8jKcikfTrw==" saltValue="oV27BigtFYuEaAnVDKMF9w==" spinCount="100000" sheet="1" selectLockedCells="1"/>
  <mergeCells count="52">
    <mergeCell ref="C46:F46"/>
    <mergeCell ref="C47:F47"/>
    <mergeCell ref="C48:F48"/>
    <mergeCell ref="C10:F10"/>
    <mergeCell ref="C11:F11"/>
    <mergeCell ref="C12:F12"/>
    <mergeCell ref="C41:F41"/>
    <mergeCell ref="C42:F42"/>
    <mergeCell ref="C43:F43"/>
    <mergeCell ref="C44:F44"/>
    <mergeCell ref="C45:F45"/>
    <mergeCell ref="C21:G21"/>
    <mergeCell ref="C23:G23"/>
    <mergeCell ref="C24:G24"/>
    <mergeCell ref="C25:G25"/>
    <mergeCell ref="C19:G19"/>
    <mergeCell ref="B51:C51"/>
    <mergeCell ref="D51:F51"/>
    <mergeCell ref="I51:I52"/>
    <mergeCell ref="B52:C52"/>
    <mergeCell ref="D52:F52"/>
    <mergeCell ref="K4:L4"/>
    <mergeCell ref="K5:L5"/>
    <mergeCell ref="N28:N29"/>
    <mergeCell ref="N39:N40"/>
    <mergeCell ref="C22:G22"/>
    <mergeCell ref="F4:I4"/>
    <mergeCell ref="F5:I5"/>
    <mergeCell ref="C30:F30"/>
    <mergeCell ref="C31:F31"/>
    <mergeCell ref="C32:F32"/>
    <mergeCell ref="C33:F33"/>
    <mergeCell ref="C34:F34"/>
    <mergeCell ref="C35:F35"/>
    <mergeCell ref="C36:F36"/>
    <mergeCell ref="C4:E5"/>
    <mergeCell ref="L28:L29"/>
    <mergeCell ref="L39:L40"/>
    <mergeCell ref="C28:G28"/>
    <mergeCell ref="C29:F29"/>
    <mergeCell ref="C39:G39"/>
    <mergeCell ref="C40:F40"/>
    <mergeCell ref="C20:G20"/>
    <mergeCell ref="L7:L8"/>
    <mergeCell ref="L19:L20"/>
    <mergeCell ref="K6:M6"/>
    <mergeCell ref="C9:F9"/>
    <mergeCell ref="C13:F13"/>
    <mergeCell ref="C14:F14"/>
    <mergeCell ref="C15:F15"/>
    <mergeCell ref="C7:F7"/>
    <mergeCell ref="C8:F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landscape" r:id="rId1"/>
  <headerFooter>
    <oddFooter>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190"/>
  <sheetViews>
    <sheetView showZeros="0" topLeftCell="A4" workbookViewId="0">
      <selection activeCell="B9" sqref="B9"/>
    </sheetView>
  </sheetViews>
  <sheetFormatPr baseColWidth="10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6" width="17" customWidth="1"/>
    <col min="7" max="7" width="17.140625" customWidth="1"/>
    <col min="8" max="8" width="1.5703125" customWidth="1"/>
    <col min="9" max="9" width="14.85546875"/>
    <col min="10" max="10" width="5.7109375" customWidth="1"/>
    <col min="11" max="11" width="17.85546875" customWidth="1"/>
    <col min="12" max="12" width="22.7109375" customWidth="1"/>
    <col min="13" max="14" width="14.85546875"/>
    <col min="15" max="15" width="12.5703125" customWidth="1"/>
  </cols>
  <sheetData>
    <row r="1" spans="1:44" ht="49.5" hidden="1" customHeight="1" outlineLevel="1">
      <c r="K1" s="33" t="s">
        <v>45</v>
      </c>
      <c r="L1" s="34" t="s">
        <v>48</v>
      </c>
      <c r="M1" s="490">
        <v>1</v>
      </c>
      <c r="O1" s="115">
        <f>5/115</f>
        <v>4.3478260869565216E-2</v>
      </c>
      <c r="P1" s="115">
        <f>5/105</f>
        <v>4.7619047619047616E-2</v>
      </c>
      <c r="Q1" s="115">
        <f>9.975/109.975</f>
        <v>9.0702432370993402E-2</v>
      </c>
      <c r="R1" s="115">
        <f>5/114.975</f>
        <v>4.3487714720591437E-2</v>
      </c>
      <c r="S1" s="115">
        <v>0.5</v>
      </c>
      <c r="T1" s="115">
        <f>9.975/114.975</f>
        <v>8.6757990867579904E-2</v>
      </c>
    </row>
    <row r="2" spans="1:44" hidden="1" outlineLevel="1">
      <c r="K2" s="35"/>
      <c r="L2" s="35"/>
      <c r="M2" s="35"/>
      <c r="O2" s="116" t="s">
        <v>49</v>
      </c>
      <c r="P2" s="116" t="s">
        <v>39</v>
      </c>
      <c r="Q2" s="116" t="s">
        <v>50</v>
      </c>
      <c r="R2" s="116" t="s">
        <v>51</v>
      </c>
      <c r="S2" s="116"/>
      <c r="T2" s="116" t="s">
        <v>54</v>
      </c>
    </row>
    <row r="3" spans="1:44" ht="13.5" hidden="1" outlineLevel="1" thickBot="1"/>
    <row r="4" spans="1:44" ht="16.5" customHeight="1" collapsed="1" thickBot="1">
      <c r="A4" s="138"/>
      <c r="B4" s="36"/>
      <c r="C4" s="1170" t="s">
        <v>277</v>
      </c>
      <c r="D4" s="1171"/>
      <c r="E4" s="1172"/>
      <c r="F4" s="1060" t="s">
        <v>0</v>
      </c>
      <c r="G4" s="1094"/>
      <c r="H4" s="1094"/>
      <c r="I4" s="1061"/>
      <c r="J4" s="139"/>
      <c r="K4" s="1095" t="s">
        <v>31</v>
      </c>
      <c r="L4" s="1096"/>
      <c r="M4" s="1097"/>
      <c r="N4" s="1062" t="s">
        <v>30</v>
      </c>
      <c r="O4" s="141"/>
      <c r="P4" s="141"/>
      <c r="Q4" s="138"/>
      <c r="R4" s="138"/>
      <c r="S4" s="141"/>
      <c r="T4" s="141"/>
      <c r="U4" s="141"/>
      <c r="V4" s="141"/>
      <c r="W4" s="141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</row>
    <row r="5" spans="1:44" ht="35.25" customHeight="1" thickBot="1">
      <c r="A5" s="138"/>
      <c r="B5" s="36"/>
      <c r="C5" s="1173"/>
      <c r="D5" s="1174"/>
      <c r="E5" s="1175"/>
      <c r="F5" s="734" t="str">
        <f>'FDT - Garage - Chantier'!G2</f>
        <v>g</v>
      </c>
      <c r="G5" s="735"/>
      <c r="H5" s="735"/>
      <c r="I5" s="736"/>
      <c r="J5" s="147"/>
      <c r="K5" s="731">
        <f>LOOKUP(N5,Period!A3:A55,Period!C3:C55)</f>
        <v>45661</v>
      </c>
      <c r="L5" s="732"/>
      <c r="M5" s="733"/>
      <c r="N5" s="111">
        <f>'FDT - Garage - Chantier'!P2</f>
        <v>2</v>
      </c>
      <c r="O5" s="141"/>
      <c r="P5" s="141"/>
      <c r="Q5" s="141"/>
      <c r="R5" s="141"/>
      <c r="S5" s="141"/>
      <c r="T5" s="141"/>
      <c r="U5" s="141"/>
      <c r="V5" s="141"/>
      <c r="W5" s="141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</row>
    <row r="6" spans="1:44" ht="13.5" thickBot="1">
      <c r="A6" s="138"/>
      <c r="B6" s="138"/>
      <c r="C6" s="138"/>
      <c r="D6" s="138"/>
      <c r="E6" s="138"/>
      <c r="G6" s="138"/>
      <c r="I6" s="151">
        <v>40</v>
      </c>
      <c r="J6" s="141"/>
      <c r="K6" s="792" t="s">
        <v>33</v>
      </c>
      <c r="L6" s="793"/>
      <c r="M6" s="793"/>
      <c r="N6" s="794"/>
      <c r="O6" s="141"/>
      <c r="P6" s="141"/>
      <c r="Q6" s="141"/>
      <c r="R6" s="141"/>
      <c r="S6" s="141"/>
      <c r="T6" s="141"/>
      <c r="U6" s="141"/>
      <c r="V6" s="141"/>
      <c r="W6" s="141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ht="26.25" thickBot="1">
      <c r="A7" s="138"/>
      <c r="B7" s="43" t="s">
        <v>2</v>
      </c>
      <c r="C7" s="726" t="s">
        <v>188</v>
      </c>
      <c r="D7" s="727"/>
      <c r="E7" s="727"/>
      <c r="F7" s="728"/>
      <c r="G7" s="505" t="s">
        <v>32</v>
      </c>
      <c r="H7" s="138"/>
      <c r="I7" s="37" t="s">
        <v>70</v>
      </c>
      <c r="J7" s="141"/>
      <c r="K7" s="31" t="s">
        <v>8</v>
      </c>
      <c r="L7" s="31" t="s">
        <v>34</v>
      </c>
      <c r="M7" s="729" t="s">
        <v>71</v>
      </c>
      <c r="N7" s="31" t="s">
        <v>35</v>
      </c>
      <c r="O7" s="141"/>
      <c r="P7" s="141"/>
      <c r="Q7" s="141"/>
      <c r="R7" s="141"/>
      <c r="S7" s="141"/>
      <c r="T7" s="141"/>
      <c r="U7" s="141"/>
      <c r="V7" s="141"/>
      <c r="W7" s="141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</row>
    <row r="8" spans="1:44" ht="35.25" customHeight="1" thickBot="1">
      <c r="A8" s="138"/>
      <c r="B8" s="38" t="s">
        <v>3</v>
      </c>
      <c r="C8" s="720" t="s">
        <v>189</v>
      </c>
      <c r="D8" s="721"/>
      <c r="E8" s="721"/>
      <c r="F8" s="722"/>
      <c r="G8" s="504">
        <v>0.64</v>
      </c>
      <c r="H8" s="138"/>
      <c r="I8" s="39"/>
      <c r="J8" s="141"/>
      <c r="K8" s="1064" t="s">
        <v>39</v>
      </c>
      <c r="L8" s="1064" t="s">
        <v>44</v>
      </c>
      <c r="M8" s="730"/>
      <c r="N8" s="38" t="s">
        <v>36</v>
      </c>
      <c r="O8" s="141"/>
      <c r="P8" s="141"/>
      <c r="Q8" s="141"/>
      <c r="R8" s="141"/>
      <c r="S8" s="141"/>
      <c r="T8" s="141"/>
      <c r="U8" s="141"/>
      <c r="V8" s="141"/>
      <c r="W8" s="141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</row>
    <row r="9" spans="1:44">
      <c r="A9" s="138"/>
      <c r="B9" s="287"/>
      <c r="C9" s="710"/>
      <c r="D9" s="711"/>
      <c r="E9" s="711"/>
      <c r="F9" s="712"/>
      <c r="G9" s="105"/>
      <c r="H9" s="141"/>
      <c r="I9" s="27">
        <f t="shared" ref="I9:I15" si="0">+IF(G9-$I$6&gt;0,(G9-$I$6)*$G$8,0)</f>
        <v>0</v>
      </c>
      <c r="J9" s="141"/>
      <c r="K9" s="25">
        <f t="shared" ref="K9:K15" si="1">ROUND(I9*$P$1,2)</f>
        <v>0</v>
      </c>
      <c r="L9" s="25">
        <f t="shared" ref="L9:L15" si="2">ROUND($Q$1*I9,2)*$M$1</f>
        <v>0</v>
      </c>
      <c r="M9" s="300"/>
      <c r="N9" s="25">
        <f>I9-K9-L9</f>
        <v>0</v>
      </c>
      <c r="O9" s="141"/>
      <c r="P9" s="141"/>
      <c r="Q9" s="141"/>
      <c r="R9" s="141"/>
      <c r="S9" s="141"/>
      <c r="T9" s="141"/>
      <c r="U9" s="141"/>
      <c r="V9" s="141"/>
      <c r="W9" s="141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</row>
    <row r="10" spans="1:44">
      <c r="A10" s="138"/>
      <c r="B10" s="288"/>
      <c r="C10" s="704"/>
      <c r="D10" s="705"/>
      <c r="E10" s="705"/>
      <c r="F10" s="706"/>
      <c r="G10" s="106"/>
      <c r="H10" s="141"/>
      <c r="I10" s="26">
        <f t="shared" si="0"/>
        <v>0</v>
      </c>
      <c r="J10" s="141"/>
      <c r="K10" s="26">
        <f t="shared" si="1"/>
        <v>0</v>
      </c>
      <c r="L10" s="26">
        <f t="shared" si="2"/>
        <v>0</v>
      </c>
      <c r="M10" s="295"/>
      <c r="N10" s="26">
        <f>I10-K10-L10</f>
        <v>0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</row>
    <row r="11" spans="1:44">
      <c r="A11" s="138"/>
      <c r="B11" s="288"/>
      <c r="C11" s="704"/>
      <c r="D11" s="705"/>
      <c r="E11" s="705"/>
      <c r="F11" s="706"/>
      <c r="G11" s="106"/>
      <c r="H11" s="141"/>
      <c r="I11" s="26">
        <f t="shared" si="0"/>
        <v>0</v>
      </c>
      <c r="J11" s="141"/>
      <c r="K11" s="26">
        <f t="shared" si="1"/>
        <v>0</v>
      </c>
      <c r="L11" s="26">
        <f t="shared" si="2"/>
        <v>0</v>
      </c>
      <c r="M11" s="295"/>
      <c r="N11" s="26">
        <f>I11-K11-L11</f>
        <v>0</v>
      </c>
      <c r="O11" s="141"/>
      <c r="P11" s="141"/>
      <c r="Q11" s="141"/>
      <c r="R11" s="141"/>
      <c r="S11" s="141"/>
      <c r="T11" s="141"/>
      <c r="U11" s="141"/>
      <c r="V11" s="141"/>
      <c r="W11" s="141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</row>
    <row r="12" spans="1:44">
      <c r="A12" s="138"/>
      <c r="B12" s="288"/>
      <c r="C12" s="704"/>
      <c r="D12" s="705"/>
      <c r="E12" s="705"/>
      <c r="F12" s="706"/>
      <c r="G12" s="106"/>
      <c r="H12" s="141"/>
      <c r="I12" s="26">
        <f t="shared" si="0"/>
        <v>0</v>
      </c>
      <c r="J12" s="141"/>
      <c r="K12" s="27">
        <f t="shared" si="1"/>
        <v>0</v>
      </c>
      <c r="L12" s="27">
        <f t="shared" si="2"/>
        <v>0</v>
      </c>
      <c r="M12" s="301"/>
      <c r="N12" s="27">
        <f>I12-K12-L12</f>
        <v>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</row>
    <row r="13" spans="1:44">
      <c r="A13" s="138"/>
      <c r="B13" s="288"/>
      <c r="C13" s="704"/>
      <c r="D13" s="705"/>
      <c r="E13" s="705"/>
      <c r="F13" s="705"/>
      <c r="G13" s="106"/>
      <c r="H13" s="141"/>
      <c r="I13" s="26">
        <f t="shared" si="0"/>
        <v>0</v>
      </c>
      <c r="J13" s="141"/>
      <c r="K13" s="26">
        <f t="shared" si="1"/>
        <v>0</v>
      </c>
      <c r="L13" s="26">
        <f t="shared" si="2"/>
        <v>0</v>
      </c>
      <c r="M13" s="295"/>
      <c r="N13" s="26">
        <f t="shared" ref="N13:N15" si="3">I13-K13-L13</f>
        <v>0</v>
      </c>
      <c r="O13" s="141"/>
      <c r="P13" s="141"/>
      <c r="Q13" s="141"/>
      <c r="R13" s="148"/>
      <c r="S13" s="141"/>
      <c r="T13" s="141"/>
      <c r="U13" s="141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</row>
    <row r="14" spans="1:44" ht="13.5" thickBot="1">
      <c r="A14" s="138"/>
      <c r="B14" s="288"/>
      <c r="C14" s="704"/>
      <c r="D14" s="705"/>
      <c r="E14" s="705"/>
      <c r="F14" s="705"/>
      <c r="G14" s="106"/>
      <c r="H14" s="141"/>
      <c r="I14" s="26">
        <f t="shared" si="0"/>
        <v>0</v>
      </c>
      <c r="J14" s="141"/>
      <c r="K14" s="26">
        <f t="shared" si="1"/>
        <v>0</v>
      </c>
      <c r="L14" s="26">
        <f t="shared" si="2"/>
        <v>0</v>
      </c>
      <c r="M14" s="295"/>
      <c r="N14" s="26">
        <f t="shared" si="3"/>
        <v>0</v>
      </c>
      <c r="O14" s="141"/>
      <c r="P14" s="141"/>
      <c r="Q14" s="141"/>
      <c r="R14" s="141"/>
      <c r="S14" s="141"/>
      <c r="T14" s="141"/>
      <c r="U14" s="141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</row>
    <row r="15" spans="1:44" ht="13.5" thickBot="1">
      <c r="A15" s="138"/>
      <c r="B15" s="289"/>
      <c r="C15" s="743"/>
      <c r="D15" s="744"/>
      <c r="E15" s="744"/>
      <c r="F15" s="744"/>
      <c r="G15" s="107"/>
      <c r="H15" s="141"/>
      <c r="I15" s="27">
        <f t="shared" si="0"/>
        <v>0</v>
      </c>
      <c r="J15" s="141"/>
      <c r="K15" s="27">
        <f t="shared" si="1"/>
        <v>0</v>
      </c>
      <c r="L15" s="40">
        <f t="shared" si="2"/>
        <v>0</v>
      </c>
      <c r="M15" s="302"/>
      <c r="N15" s="40">
        <f t="shared" si="3"/>
        <v>0</v>
      </c>
      <c r="O15" s="7" t="s">
        <v>37</v>
      </c>
      <c r="P15" s="141"/>
      <c r="Q15" s="141"/>
      <c r="R15" s="148"/>
      <c r="S15" s="141"/>
      <c r="T15" s="141"/>
      <c r="U15" s="141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4" ht="13.5" thickBot="1">
      <c r="A16" s="138"/>
      <c r="B16" s="144"/>
      <c r="C16" s="144"/>
      <c r="D16" s="144"/>
      <c r="E16" s="144"/>
      <c r="F16" s="144"/>
      <c r="G16" s="10" t="s">
        <v>1</v>
      </c>
      <c r="H16" s="141"/>
      <c r="I16" s="28">
        <f>SUM(I9:I15)</f>
        <v>0</v>
      </c>
      <c r="J16" s="141"/>
      <c r="K16" s="28">
        <f>SUM(K9:K15)</f>
        <v>0</v>
      </c>
      <c r="L16" s="28">
        <f>SUM(L9:L15)</f>
        <v>0</v>
      </c>
      <c r="M16" s="24"/>
      <c r="N16" s="28">
        <f>SUM(N9:N15)</f>
        <v>0</v>
      </c>
      <c r="O16" s="7">
        <v>54018</v>
      </c>
      <c r="P16" s="141"/>
      <c r="Q16" s="141"/>
      <c r="R16" s="141"/>
      <c r="S16" s="141"/>
      <c r="T16" s="141"/>
      <c r="U16" s="141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45">
      <c r="A17" s="138"/>
      <c r="B17" s="138"/>
      <c r="C17" s="138"/>
      <c r="D17" s="138"/>
      <c r="E17" s="138"/>
      <c r="F17" s="138"/>
      <c r="G17" s="138"/>
      <c r="H17" s="138"/>
      <c r="I17" s="138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</row>
    <row r="18" spans="1:45" ht="5.25" customHeight="1">
      <c r="A18" s="138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</row>
    <row r="19" spans="1:45" ht="5.25" customHeight="1" thickBot="1">
      <c r="A19" s="138"/>
      <c r="B19" s="1"/>
      <c r="C19" s="1"/>
      <c r="D19" s="1"/>
      <c r="E19" s="1"/>
      <c r="F19" s="1"/>
      <c r="G19" s="1"/>
      <c r="H19" s="141"/>
      <c r="I19" s="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</row>
    <row r="20" spans="1:45" ht="13.5" thickBot="1">
      <c r="A20" s="138"/>
      <c r="B20" s="44" t="s">
        <v>21</v>
      </c>
      <c r="C20" s="707" t="s">
        <v>38</v>
      </c>
      <c r="D20" s="708"/>
      <c r="E20" s="708"/>
      <c r="F20" s="708"/>
      <c r="G20" s="709"/>
      <c r="H20" s="141"/>
      <c r="I20" s="2" t="s">
        <v>1</v>
      </c>
      <c r="J20" s="1"/>
      <c r="K20" s="31" t="s">
        <v>8</v>
      </c>
      <c r="L20" s="31" t="s">
        <v>34</v>
      </c>
      <c r="M20" s="729" t="s">
        <v>71</v>
      </c>
      <c r="N20" s="31" t="s">
        <v>35</v>
      </c>
      <c r="O20" s="141"/>
      <c r="P20" s="141"/>
      <c r="Q20" s="141"/>
      <c r="R20" s="141"/>
      <c r="S20" s="141"/>
      <c r="T20" s="141"/>
      <c r="U20" s="141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</row>
    <row r="21" spans="1:45" ht="34.5" customHeight="1" thickBot="1">
      <c r="A21" s="138"/>
      <c r="B21" s="38" t="s">
        <v>3</v>
      </c>
      <c r="C21" s="1066" t="s">
        <v>72</v>
      </c>
      <c r="D21" s="1067"/>
      <c r="E21" s="1067"/>
      <c r="F21" s="1067"/>
      <c r="G21" s="1068"/>
      <c r="H21" s="141"/>
      <c r="I21" s="108"/>
      <c r="J21" s="141"/>
      <c r="K21" s="1176" t="s">
        <v>40</v>
      </c>
      <c r="L21" s="1177" t="s">
        <v>41</v>
      </c>
      <c r="M21" s="730"/>
      <c r="N21" s="1063" t="s">
        <v>36</v>
      </c>
      <c r="O21" s="141"/>
      <c r="P21" s="141"/>
      <c r="Q21" s="141"/>
      <c r="R21" s="141"/>
      <c r="S21" s="141"/>
      <c r="T21" s="141"/>
      <c r="U21" s="141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</row>
    <row r="22" spans="1:45" ht="13.5" thickBot="1">
      <c r="A22" s="138"/>
      <c r="B22" s="297"/>
      <c r="C22" s="737" t="s">
        <v>52</v>
      </c>
      <c r="D22" s="738"/>
      <c r="E22" s="738"/>
      <c r="F22" s="738"/>
      <c r="G22" s="739"/>
      <c r="H22" s="141"/>
      <c r="I22" s="166"/>
      <c r="J22" s="141"/>
      <c r="K22" s="1101">
        <f>ROUND(I22*$P$1*$S$1,2)</f>
        <v>0</v>
      </c>
      <c r="L22" s="1101">
        <f>ROUND((($Q$1)*$S$1*$M$1)*I22,2)</f>
        <v>0</v>
      </c>
      <c r="M22" s="294"/>
      <c r="N22" s="1101">
        <f>I22-(K22+L22)</f>
        <v>0</v>
      </c>
      <c r="O22" s="141"/>
      <c r="P22" s="141"/>
      <c r="Q22" s="141"/>
      <c r="R22" s="141"/>
      <c r="S22" s="141"/>
      <c r="T22" s="141"/>
      <c r="U22" s="141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</row>
    <row r="23" spans="1:45">
      <c r="A23" s="138"/>
      <c r="B23" s="298"/>
      <c r="C23" s="740" t="s">
        <v>53</v>
      </c>
      <c r="D23" s="741"/>
      <c r="E23" s="741"/>
      <c r="F23" s="741"/>
      <c r="G23" s="742"/>
      <c r="H23" s="141"/>
      <c r="I23" s="167"/>
      <c r="J23" s="141"/>
      <c r="K23" s="26">
        <f>ROUND((($R$1)*I23)*$S$1,2)</f>
        <v>0</v>
      </c>
      <c r="L23" s="26">
        <f>ROUND((($T$1*I23)*$S$1)*$M$1,2)</f>
        <v>0</v>
      </c>
      <c r="M23" s="295"/>
      <c r="N23" s="26">
        <f>I23-(K23+L23)</f>
        <v>0</v>
      </c>
      <c r="O23" s="141"/>
      <c r="P23" s="141"/>
      <c r="Q23" s="141"/>
      <c r="R23" s="141"/>
      <c r="S23" s="141"/>
      <c r="T23" s="141"/>
      <c r="U23" s="141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</row>
    <row r="24" spans="1:45">
      <c r="A24" s="138"/>
      <c r="B24" s="298"/>
      <c r="C24" s="704" t="s">
        <v>53</v>
      </c>
      <c r="D24" s="705"/>
      <c r="E24" s="705"/>
      <c r="F24" s="705"/>
      <c r="G24" s="706"/>
      <c r="H24" s="141"/>
      <c r="I24" s="103"/>
      <c r="J24" s="141"/>
      <c r="K24" s="26">
        <f>ROUND((($R$1)*I24)*$S$1,2)</f>
        <v>0</v>
      </c>
      <c r="L24" s="26">
        <f>ROUND((($T$1*I24)*$S$1)*$M$1,2)</f>
        <v>0</v>
      </c>
      <c r="M24" s="295"/>
      <c r="N24" s="26">
        <f t="shared" ref="N24:N26" si="4">I24-(K24+L24)</f>
        <v>0</v>
      </c>
      <c r="O24" s="141"/>
      <c r="P24" s="141"/>
      <c r="Q24" s="141"/>
      <c r="R24" s="141"/>
      <c r="S24" s="141"/>
      <c r="T24" s="141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</row>
    <row r="25" spans="1:45" ht="13.5" thickBot="1">
      <c r="A25" s="138"/>
      <c r="B25" s="298"/>
      <c r="C25" s="704" t="s">
        <v>53</v>
      </c>
      <c r="D25" s="705"/>
      <c r="E25" s="705"/>
      <c r="F25" s="705"/>
      <c r="G25" s="706"/>
      <c r="H25" s="141"/>
      <c r="I25" s="103"/>
      <c r="J25" s="141"/>
      <c r="K25" s="26">
        <f>ROUND((($R$1)*I25)*$S$1,2)</f>
        <v>0</v>
      </c>
      <c r="L25" s="26">
        <f>ROUND((($T$1*I25)*$S$1)*$M$1,2)</f>
        <v>0</v>
      </c>
      <c r="M25" s="295"/>
      <c r="N25" s="26">
        <f t="shared" si="4"/>
        <v>0</v>
      </c>
      <c r="O25" s="141"/>
      <c r="P25" s="141"/>
      <c r="Q25" s="141"/>
      <c r="R25" s="141"/>
      <c r="S25" s="141"/>
      <c r="T25" s="141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</row>
    <row r="26" spans="1:45" ht="13.5" thickBot="1">
      <c r="A26" s="138"/>
      <c r="B26" s="299"/>
      <c r="C26" s="786" t="s">
        <v>53</v>
      </c>
      <c r="D26" s="787"/>
      <c r="E26" s="787"/>
      <c r="F26" s="787"/>
      <c r="G26" s="788"/>
      <c r="H26" s="141"/>
      <c r="I26" s="102"/>
      <c r="J26" s="141"/>
      <c r="K26" s="26">
        <f>ROUND((($R$1)*I26)*$S$1,2)</f>
        <v>0</v>
      </c>
      <c r="L26" s="26">
        <f>ROUND((($T$1*I26)*$S$1)*$M$1,2)</f>
        <v>0</v>
      </c>
      <c r="M26" s="294"/>
      <c r="N26" s="26">
        <f t="shared" si="4"/>
        <v>0</v>
      </c>
      <c r="O26" s="42" t="s">
        <v>37</v>
      </c>
      <c r="P26" s="141"/>
      <c r="Q26" s="141"/>
      <c r="R26" s="141"/>
      <c r="S26" s="141"/>
      <c r="T26" s="141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</row>
    <row r="27" spans="1:45" ht="13.5" thickBot="1">
      <c r="A27" s="138"/>
      <c r="B27" s="141"/>
      <c r="C27" s="141"/>
      <c r="D27" s="141"/>
      <c r="E27" s="141"/>
      <c r="F27" s="141"/>
      <c r="G27" s="10" t="s">
        <v>1</v>
      </c>
      <c r="H27" s="141"/>
      <c r="I27" s="28">
        <f>SUM(I22:I26)</f>
        <v>0</v>
      </c>
      <c r="J27" s="141"/>
      <c r="K27" s="28">
        <f>SUM(K22:K26)</f>
        <v>0</v>
      </c>
      <c r="L27" s="28">
        <f>SUM(L22:L26)</f>
        <v>0</v>
      </c>
      <c r="M27" s="24"/>
      <c r="N27" s="28">
        <f>SUM(N22:N26)</f>
        <v>0</v>
      </c>
      <c r="O27" s="7">
        <v>54017</v>
      </c>
      <c r="P27" s="141"/>
      <c r="Q27" s="141"/>
      <c r="R27" s="141"/>
      <c r="S27" s="141"/>
      <c r="T27" s="141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</row>
    <row r="28" spans="1:45" ht="6.6" customHeight="1" thickBot="1">
      <c r="A28" s="138"/>
      <c r="B28" s="1"/>
      <c r="C28" s="1"/>
      <c r="D28" s="1"/>
      <c r="E28" s="141"/>
      <c r="F28" s="141"/>
      <c r="G28" s="1"/>
      <c r="H28" s="141"/>
      <c r="I28" s="1"/>
      <c r="J28" s="141"/>
      <c r="K28" s="1"/>
      <c r="L28" s="1"/>
      <c r="M28" s="1"/>
      <c r="N28" s="1"/>
      <c r="O28" s="141"/>
      <c r="P28" s="141"/>
      <c r="Q28" s="141"/>
      <c r="R28" s="141"/>
      <c r="S28" s="141"/>
      <c r="T28" s="141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</row>
    <row r="29" spans="1:45" ht="13.5" thickBot="1">
      <c r="A29" s="138"/>
      <c r="B29" s="31" t="s">
        <v>24</v>
      </c>
      <c r="C29" s="707" t="s">
        <v>25</v>
      </c>
      <c r="D29" s="708"/>
      <c r="E29" s="708"/>
      <c r="F29" s="708"/>
      <c r="G29" s="709"/>
      <c r="H29" s="141"/>
      <c r="I29" s="2" t="s">
        <v>1</v>
      </c>
      <c r="J29" s="141"/>
      <c r="K29" s="31" t="s">
        <v>8</v>
      </c>
      <c r="L29" s="31" t="s">
        <v>34</v>
      </c>
      <c r="M29" s="729" t="s">
        <v>71</v>
      </c>
      <c r="N29" s="31" t="s">
        <v>35</v>
      </c>
      <c r="O29" s="141"/>
      <c r="P29" s="141"/>
      <c r="Q29" s="141"/>
      <c r="R29" s="141"/>
      <c r="S29" s="141"/>
      <c r="T29" s="141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</row>
    <row r="30" spans="1:45" ht="26.25" thickBot="1">
      <c r="A30" s="138"/>
      <c r="B30" s="38" t="s">
        <v>3</v>
      </c>
      <c r="C30" s="1066" t="s">
        <v>61</v>
      </c>
      <c r="D30" s="1067"/>
      <c r="E30" s="1067"/>
      <c r="F30" s="1068"/>
      <c r="G30" s="1071" t="s">
        <v>69</v>
      </c>
      <c r="H30" s="141"/>
      <c r="I30" s="108"/>
      <c r="J30" s="141"/>
      <c r="K30" s="1185" t="s">
        <v>42</v>
      </c>
      <c r="L30" s="1185" t="s">
        <v>43</v>
      </c>
      <c r="M30" s="730"/>
      <c r="N30" s="38" t="s">
        <v>36</v>
      </c>
      <c r="O30" s="32" t="s">
        <v>37</v>
      </c>
      <c r="P30" s="141"/>
      <c r="Q30" s="141"/>
      <c r="R30" s="141"/>
      <c r="S30" s="141"/>
      <c r="T30" s="141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</row>
    <row r="31" spans="1:45">
      <c r="A31" s="138"/>
      <c r="B31" s="287"/>
      <c r="C31" s="795"/>
      <c r="D31" s="796"/>
      <c r="E31" s="796"/>
      <c r="F31" s="797"/>
      <c r="G31" s="1178"/>
      <c r="H31" s="141"/>
      <c r="I31" s="102"/>
      <c r="J31" s="141"/>
      <c r="K31" s="27">
        <f t="shared" ref="K31:K36" si="5">ROUND($R$1*I31,2)</f>
        <v>0</v>
      </c>
      <c r="L31" s="27">
        <f t="shared" ref="L31:L36" si="6">ROUND(($T$1*I31)*$M$1,2)</f>
        <v>0</v>
      </c>
      <c r="M31" s="294"/>
      <c r="N31" s="27">
        <f t="shared" ref="N31:N36" si="7">I31-(K31+L31)</f>
        <v>0</v>
      </c>
      <c r="O31" s="294"/>
      <c r="P31" s="141"/>
      <c r="Q31" s="141"/>
      <c r="R31" s="141"/>
      <c r="S31" s="141"/>
      <c r="T31" s="141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</row>
    <row r="32" spans="1:45">
      <c r="A32" s="138"/>
      <c r="B32" s="288"/>
      <c r="C32" s="714"/>
      <c r="D32" s="715"/>
      <c r="E32" s="715"/>
      <c r="F32" s="716"/>
      <c r="G32" s="1179"/>
      <c r="H32" s="141"/>
      <c r="I32" s="103"/>
      <c r="J32" s="141"/>
      <c r="K32" s="26">
        <f t="shared" si="5"/>
        <v>0</v>
      </c>
      <c r="L32" s="26">
        <f t="shared" si="6"/>
        <v>0</v>
      </c>
      <c r="M32" s="295"/>
      <c r="N32" s="26">
        <f t="shared" si="7"/>
        <v>0</v>
      </c>
      <c r="O32" s="295"/>
      <c r="P32" s="141"/>
      <c r="Q32" s="141"/>
      <c r="R32" s="141"/>
      <c r="S32" s="141"/>
      <c r="T32" s="141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</row>
    <row r="33" spans="1:45">
      <c r="A33" s="138"/>
      <c r="B33" s="288"/>
      <c r="C33" s="714"/>
      <c r="D33" s="715"/>
      <c r="E33" s="715"/>
      <c r="F33" s="716"/>
      <c r="G33" s="1179"/>
      <c r="H33" s="141"/>
      <c r="I33" s="103"/>
      <c r="J33" s="141"/>
      <c r="K33" s="26">
        <f t="shared" si="5"/>
        <v>0</v>
      </c>
      <c r="L33" s="26">
        <f t="shared" si="6"/>
        <v>0</v>
      </c>
      <c r="M33" s="295"/>
      <c r="N33" s="26">
        <f t="shared" si="7"/>
        <v>0</v>
      </c>
      <c r="O33" s="295"/>
      <c r="P33" s="141"/>
      <c r="Q33" s="141"/>
      <c r="R33" s="141"/>
      <c r="S33" s="141"/>
      <c r="T33" s="141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</row>
    <row r="34" spans="1:45">
      <c r="A34" s="138"/>
      <c r="B34" s="288"/>
      <c r="C34" s="714"/>
      <c r="D34" s="715"/>
      <c r="E34" s="715"/>
      <c r="F34" s="716"/>
      <c r="G34" s="1179"/>
      <c r="H34" s="141"/>
      <c r="I34" s="103"/>
      <c r="J34" s="141"/>
      <c r="K34" s="26">
        <f t="shared" si="5"/>
        <v>0</v>
      </c>
      <c r="L34" s="26">
        <f t="shared" si="6"/>
        <v>0</v>
      </c>
      <c r="M34" s="295"/>
      <c r="N34" s="26">
        <f t="shared" si="7"/>
        <v>0</v>
      </c>
      <c r="O34" s="295"/>
      <c r="P34" s="141"/>
      <c r="Q34" s="141"/>
      <c r="R34" s="141"/>
      <c r="S34" s="141"/>
      <c r="T34" s="141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</row>
    <row r="35" spans="1:45">
      <c r="A35" s="138"/>
      <c r="B35" s="288"/>
      <c r="C35" s="714"/>
      <c r="D35" s="715"/>
      <c r="E35" s="715"/>
      <c r="F35" s="716"/>
      <c r="G35" s="1179"/>
      <c r="H35" s="141"/>
      <c r="I35" s="103"/>
      <c r="J35" s="141"/>
      <c r="K35" s="26">
        <f t="shared" si="5"/>
        <v>0</v>
      </c>
      <c r="L35" s="26">
        <f t="shared" si="6"/>
        <v>0</v>
      </c>
      <c r="M35" s="295"/>
      <c r="N35" s="26">
        <f t="shared" si="7"/>
        <v>0</v>
      </c>
      <c r="O35" s="295"/>
      <c r="P35" s="141"/>
      <c r="Q35" s="141"/>
      <c r="R35" s="141"/>
      <c r="S35" s="141"/>
      <c r="T35" s="141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</row>
    <row r="36" spans="1:45" ht="13.5" thickBot="1">
      <c r="A36" s="138"/>
      <c r="B36" s="289"/>
      <c r="C36" s="789"/>
      <c r="D36" s="790"/>
      <c r="E36" s="790"/>
      <c r="F36" s="791"/>
      <c r="G36" s="1180"/>
      <c r="H36" s="141"/>
      <c r="I36" s="104"/>
      <c r="J36" s="141"/>
      <c r="K36" s="41">
        <f t="shared" si="5"/>
        <v>0</v>
      </c>
      <c r="L36" s="27">
        <f t="shared" si="6"/>
        <v>0</v>
      </c>
      <c r="M36" s="294"/>
      <c r="N36" s="27">
        <f t="shared" si="7"/>
        <v>0</v>
      </c>
      <c r="O36" s="294"/>
      <c r="P36" s="141"/>
      <c r="Q36" s="141"/>
      <c r="R36" s="141"/>
      <c r="S36" s="141"/>
      <c r="T36" s="141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</row>
    <row r="37" spans="1:45" ht="13.5" thickBot="1">
      <c r="A37" s="138"/>
      <c r="B37" s="141"/>
      <c r="C37" s="141"/>
      <c r="D37" s="141"/>
      <c r="E37" s="141"/>
      <c r="F37" s="141"/>
      <c r="G37" s="10" t="s">
        <v>1</v>
      </c>
      <c r="H37" s="141"/>
      <c r="I37" s="28">
        <f>SUM(I31:I36)</f>
        <v>0</v>
      </c>
      <c r="J37" s="141"/>
      <c r="K37" s="28">
        <f>SUM(K31:K36)</f>
        <v>0</v>
      </c>
      <c r="L37" s="28">
        <f>SUM(L31:L36)</f>
        <v>0</v>
      </c>
      <c r="M37" s="24"/>
      <c r="N37" s="29">
        <f>SUM(N31:N36)</f>
        <v>0</v>
      </c>
      <c r="O37" s="23"/>
      <c r="P37" s="141"/>
      <c r="Q37" s="141"/>
      <c r="R37" s="141"/>
      <c r="S37" s="141"/>
      <c r="T37" s="141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</row>
    <row r="38" spans="1:45" ht="10.35" customHeight="1" thickBot="1">
      <c r="A38" s="138"/>
      <c r="B38" s="141"/>
      <c r="C38" s="141"/>
      <c r="D38" s="141"/>
      <c r="E38" s="141"/>
      <c r="F38" s="141"/>
      <c r="G38" s="1"/>
      <c r="H38" s="141"/>
      <c r="I38" s="1"/>
      <c r="J38" s="141"/>
      <c r="K38" s="1"/>
      <c r="L38" s="1"/>
      <c r="M38" s="1"/>
      <c r="N38" s="1"/>
      <c r="O38" s="141"/>
      <c r="P38" s="141"/>
      <c r="Q38" s="141"/>
      <c r="R38" s="141"/>
      <c r="S38" s="141"/>
      <c r="T38" s="141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</row>
    <row r="39" spans="1:45" ht="13.5" thickBot="1">
      <c r="A39" s="138"/>
      <c r="B39" s="2" t="s">
        <v>24</v>
      </c>
      <c r="C39" s="707" t="s">
        <v>25</v>
      </c>
      <c r="D39" s="708"/>
      <c r="E39" s="708"/>
      <c r="F39" s="708"/>
      <c r="G39" s="709"/>
      <c r="H39" s="141"/>
      <c r="I39" s="2" t="s">
        <v>1</v>
      </c>
      <c r="J39" s="141"/>
      <c r="K39" s="31" t="s">
        <v>8</v>
      </c>
      <c r="L39" s="31" t="s">
        <v>34</v>
      </c>
      <c r="M39" s="729" t="s">
        <v>71</v>
      </c>
      <c r="N39" s="31" t="s">
        <v>35</v>
      </c>
      <c r="O39" s="141"/>
      <c r="P39" s="141"/>
      <c r="Q39" s="141"/>
      <c r="R39" s="141"/>
      <c r="S39" s="141"/>
      <c r="T39" s="141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</row>
    <row r="40" spans="1:45" ht="26.25" thickBot="1">
      <c r="A40" s="138"/>
      <c r="B40" s="38" t="s">
        <v>3</v>
      </c>
      <c r="C40" s="1182" t="s">
        <v>63</v>
      </c>
      <c r="D40" s="1183"/>
      <c r="E40" s="1183"/>
      <c r="F40" s="1184"/>
      <c r="G40" s="1071" t="s">
        <v>62</v>
      </c>
      <c r="H40" s="141"/>
      <c r="I40" s="109"/>
      <c r="J40" s="141"/>
      <c r="K40" s="1185" t="s">
        <v>42</v>
      </c>
      <c r="L40" s="1185" t="s">
        <v>42</v>
      </c>
      <c r="M40" s="730"/>
      <c r="N40" s="38" t="s">
        <v>36</v>
      </c>
      <c r="O40" s="32" t="s">
        <v>37</v>
      </c>
      <c r="P40" s="141"/>
      <c r="Q40" s="141"/>
      <c r="R40" s="141"/>
      <c r="S40" s="141"/>
      <c r="T40" s="141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</row>
    <row r="41" spans="1:45">
      <c r="A41" s="138"/>
      <c r="B41" s="287"/>
      <c r="C41" s="710"/>
      <c r="D41" s="711"/>
      <c r="E41" s="711"/>
      <c r="F41" s="712"/>
      <c r="G41" s="1103"/>
      <c r="H41" s="141"/>
      <c r="I41" s="102"/>
      <c r="J41" s="141"/>
      <c r="K41" s="27">
        <f t="shared" ref="K41:K50" si="8">ROUND($R$1*I41,2)</f>
        <v>0</v>
      </c>
      <c r="L41" s="27">
        <f t="shared" ref="L41:L50" si="9">ROUND($T$1*I41,2)</f>
        <v>0</v>
      </c>
      <c r="M41" s="294"/>
      <c r="N41" s="26">
        <f t="shared" ref="N41:N50" si="10">I41-(K41+L41)</f>
        <v>0</v>
      </c>
      <c r="O41" s="294"/>
      <c r="P41" s="141"/>
      <c r="Q41" s="141"/>
      <c r="R41" s="141"/>
      <c r="S41" s="141"/>
      <c r="T41" s="141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</row>
    <row r="42" spans="1:45">
      <c r="A42" s="138"/>
      <c r="B42" s="288"/>
      <c r="C42" s="704"/>
      <c r="D42" s="705"/>
      <c r="E42" s="705"/>
      <c r="F42" s="706"/>
      <c r="G42" s="1076"/>
      <c r="H42" s="141"/>
      <c r="I42" s="103"/>
      <c r="J42" s="141"/>
      <c r="K42" s="26">
        <f t="shared" si="8"/>
        <v>0</v>
      </c>
      <c r="L42" s="26">
        <f t="shared" si="9"/>
        <v>0</v>
      </c>
      <c r="M42" s="295"/>
      <c r="N42" s="26">
        <f t="shared" si="10"/>
        <v>0</v>
      </c>
      <c r="O42" s="295"/>
      <c r="P42" s="141"/>
      <c r="Q42" s="141"/>
      <c r="R42" s="141"/>
      <c r="S42" s="141"/>
      <c r="T42" s="141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</row>
    <row r="43" spans="1:45">
      <c r="A43" s="138"/>
      <c r="B43" s="288"/>
      <c r="C43" s="704"/>
      <c r="D43" s="705"/>
      <c r="E43" s="705"/>
      <c r="F43" s="706"/>
      <c r="G43" s="1076"/>
      <c r="H43" s="141"/>
      <c r="I43" s="103"/>
      <c r="J43" s="141"/>
      <c r="K43" s="26">
        <f t="shared" si="8"/>
        <v>0</v>
      </c>
      <c r="L43" s="26">
        <f t="shared" si="9"/>
        <v>0</v>
      </c>
      <c r="M43" s="295"/>
      <c r="N43" s="26">
        <f t="shared" si="10"/>
        <v>0</v>
      </c>
      <c r="O43" s="295"/>
      <c r="P43" s="141"/>
      <c r="Q43" s="141"/>
      <c r="R43" s="141"/>
      <c r="S43" s="141"/>
      <c r="T43" s="141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</row>
    <row r="44" spans="1:45">
      <c r="A44" s="138"/>
      <c r="B44" s="288"/>
      <c r="C44" s="704"/>
      <c r="D44" s="705"/>
      <c r="E44" s="705"/>
      <c r="F44" s="706"/>
      <c r="G44" s="1076"/>
      <c r="H44" s="141"/>
      <c r="I44" s="103"/>
      <c r="J44" s="141"/>
      <c r="K44" s="26">
        <f t="shared" si="8"/>
        <v>0</v>
      </c>
      <c r="L44" s="26">
        <f t="shared" si="9"/>
        <v>0</v>
      </c>
      <c r="M44" s="295"/>
      <c r="N44" s="26">
        <f t="shared" si="10"/>
        <v>0</v>
      </c>
      <c r="O44" s="295"/>
      <c r="P44" s="141"/>
      <c r="Q44" s="141"/>
      <c r="R44" s="141"/>
      <c r="S44" s="141"/>
      <c r="T44" s="141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</row>
    <row r="45" spans="1:45">
      <c r="A45" s="138"/>
      <c r="B45" s="288"/>
      <c r="C45" s="704"/>
      <c r="D45" s="705"/>
      <c r="E45" s="705"/>
      <c r="F45" s="706"/>
      <c r="G45" s="1076"/>
      <c r="H45" s="141"/>
      <c r="I45" s="103"/>
      <c r="J45" s="141"/>
      <c r="K45" s="26">
        <f t="shared" si="8"/>
        <v>0</v>
      </c>
      <c r="L45" s="26">
        <f t="shared" si="9"/>
        <v>0</v>
      </c>
      <c r="M45" s="295"/>
      <c r="N45" s="26">
        <f t="shared" si="10"/>
        <v>0</v>
      </c>
      <c r="O45" s="295"/>
      <c r="P45" s="141"/>
      <c r="Q45" s="141"/>
      <c r="R45" s="141"/>
      <c r="S45" s="141"/>
      <c r="T45" s="141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</row>
    <row r="46" spans="1:45">
      <c r="A46" s="138"/>
      <c r="B46" s="288"/>
      <c r="C46" s="704"/>
      <c r="D46" s="705"/>
      <c r="E46" s="705"/>
      <c r="F46" s="706"/>
      <c r="G46" s="1076"/>
      <c r="H46" s="141"/>
      <c r="I46" s="103"/>
      <c r="J46" s="141"/>
      <c r="K46" s="26">
        <f t="shared" si="8"/>
        <v>0</v>
      </c>
      <c r="L46" s="26">
        <f t="shared" si="9"/>
        <v>0</v>
      </c>
      <c r="M46" s="295"/>
      <c r="N46" s="26">
        <f t="shared" si="10"/>
        <v>0</v>
      </c>
      <c r="O46" s="295"/>
      <c r="P46" s="141"/>
      <c r="Q46" s="141"/>
      <c r="R46" s="141"/>
      <c r="S46" s="141"/>
      <c r="T46" s="141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</row>
    <row r="47" spans="1:45">
      <c r="A47" s="138"/>
      <c r="B47" s="288"/>
      <c r="C47" s="704"/>
      <c r="D47" s="705"/>
      <c r="E47" s="705"/>
      <c r="F47" s="706"/>
      <c r="G47" s="1076"/>
      <c r="H47" s="141"/>
      <c r="I47" s="103"/>
      <c r="J47" s="141"/>
      <c r="K47" s="26">
        <f t="shared" si="8"/>
        <v>0</v>
      </c>
      <c r="L47" s="26">
        <f t="shared" si="9"/>
        <v>0</v>
      </c>
      <c r="M47" s="295"/>
      <c r="N47" s="26">
        <f t="shared" si="10"/>
        <v>0</v>
      </c>
      <c r="O47" s="295"/>
      <c r="P47" s="141"/>
      <c r="Q47" s="141"/>
      <c r="R47" s="141"/>
      <c r="S47" s="141"/>
      <c r="T47" s="141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</row>
    <row r="48" spans="1:45">
      <c r="A48" s="138"/>
      <c r="B48" s="288"/>
      <c r="C48" s="704"/>
      <c r="D48" s="705"/>
      <c r="E48" s="705"/>
      <c r="F48" s="706"/>
      <c r="G48" s="1076"/>
      <c r="H48" s="141"/>
      <c r="I48" s="103"/>
      <c r="J48" s="141"/>
      <c r="K48" s="26">
        <f t="shared" si="8"/>
        <v>0</v>
      </c>
      <c r="L48" s="26">
        <f t="shared" si="9"/>
        <v>0</v>
      </c>
      <c r="M48" s="295"/>
      <c r="N48" s="26">
        <f t="shared" si="10"/>
        <v>0</v>
      </c>
      <c r="O48" s="295"/>
      <c r="P48" s="141"/>
      <c r="Q48" s="141"/>
      <c r="R48" s="141"/>
      <c r="S48" s="141"/>
      <c r="T48" s="141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</row>
    <row r="49" spans="1:45">
      <c r="A49" s="138"/>
      <c r="B49" s="288"/>
      <c r="C49" s="704"/>
      <c r="D49" s="705"/>
      <c r="E49" s="705"/>
      <c r="F49" s="706"/>
      <c r="G49" s="1076"/>
      <c r="H49" s="141"/>
      <c r="I49" s="103"/>
      <c r="J49" s="141"/>
      <c r="K49" s="26">
        <f t="shared" si="8"/>
        <v>0</v>
      </c>
      <c r="L49" s="26">
        <f t="shared" si="9"/>
        <v>0</v>
      </c>
      <c r="M49" s="295"/>
      <c r="N49" s="26">
        <f t="shared" si="10"/>
        <v>0</v>
      </c>
      <c r="O49" s="295"/>
      <c r="P49" s="141"/>
      <c r="Q49" s="141"/>
      <c r="R49" s="141"/>
      <c r="S49" s="141"/>
      <c r="T49" s="141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</row>
    <row r="50" spans="1:45" ht="13.5" thickBot="1">
      <c r="A50" s="138"/>
      <c r="B50" s="289"/>
      <c r="C50" s="743"/>
      <c r="D50" s="744"/>
      <c r="E50" s="744"/>
      <c r="F50" s="745"/>
      <c r="G50" s="1181"/>
      <c r="H50" s="141"/>
      <c r="I50" s="102"/>
      <c r="J50" s="141"/>
      <c r="K50" s="27">
        <f t="shared" si="8"/>
        <v>0</v>
      </c>
      <c r="L50" s="27">
        <f t="shared" si="9"/>
        <v>0</v>
      </c>
      <c r="M50" s="294"/>
      <c r="N50" s="26">
        <f t="shared" si="10"/>
        <v>0</v>
      </c>
      <c r="O50" s="294"/>
      <c r="P50" s="141"/>
      <c r="Q50" s="141"/>
      <c r="R50" s="141"/>
      <c r="S50" s="141"/>
      <c r="T50" s="141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</row>
    <row r="51" spans="1:45" ht="13.5" thickBot="1">
      <c r="A51" s="138"/>
      <c r="B51" s="141"/>
      <c r="C51" s="141"/>
      <c r="D51" s="141"/>
      <c r="E51" s="141"/>
      <c r="F51" s="141"/>
      <c r="G51" s="10" t="s">
        <v>1</v>
      </c>
      <c r="H51" s="141"/>
      <c r="I51" s="28">
        <f>SUM(I41:I50)</f>
        <v>0</v>
      </c>
      <c r="J51" s="141"/>
      <c r="K51" s="28">
        <f>SUM(K41:K50)</f>
        <v>0</v>
      </c>
      <c r="L51" s="28">
        <f>SUM(L41:L50)</f>
        <v>0</v>
      </c>
      <c r="M51" s="24"/>
      <c r="N51" s="28">
        <f>SUM(N41:N50)</f>
        <v>0</v>
      </c>
      <c r="O51" s="23"/>
      <c r="P51" s="141"/>
      <c r="Q51" s="141"/>
      <c r="R51" s="141"/>
      <c r="S51" s="141"/>
      <c r="T51" s="141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</row>
    <row r="52" spans="1:45" ht="13.5" thickBot="1">
      <c r="A52" s="138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</row>
    <row r="53" spans="1:45" ht="13.5" thickBot="1">
      <c r="A53" s="138"/>
      <c r="B53" s="1108" t="s">
        <v>64</v>
      </c>
      <c r="C53" s="1109"/>
      <c r="D53" s="1108" t="s">
        <v>65</v>
      </c>
      <c r="E53" s="1110"/>
      <c r="F53" s="1109"/>
      <c r="G53" s="1111" t="s">
        <v>66</v>
      </c>
      <c r="H53" s="142"/>
      <c r="I53" s="1078">
        <f>I51+I37+I27+I16</f>
        <v>0</v>
      </c>
      <c r="J53" s="142"/>
      <c r="K53" s="1111" t="s">
        <v>68</v>
      </c>
      <c r="L53" s="1111" t="s">
        <v>68</v>
      </c>
      <c r="M53" s="1113"/>
      <c r="N53" s="1111" t="s">
        <v>68</v>
      </c>
      <c r="O53" s="141"/>
      <c r="P53" s="141"/>
      <c r="Q53" s="141"/>
      <c r="R53" s="141"/>
      <c r="S53" s="141"/>
      <c r="T53" s="141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</row>
    <row r="54" spans="1:45" ht="26.25" customHeight="1" thickBot="1">
      <c r="A54" s="138"/>
      <c r="B54" s="751" t="str">
        <f>F5</f>
        <v>g</v>
      </c>
      <c r="C54" s="752"/>
      <c r="D54" s="746"/>
      <c r="E54" s="747"/>
      <c r="F54" s="748"/>
      <c r="G54" s="1164" t="s">
        <v>67</v>
      </c>
      <c r="H54" s="142"/>
      <c r="I54" s="1079"/>
      <c r="J54" s="142"/>
      <c r="K54" s="54">
        <f>K51+K37+K27+K16</f>
        <v>0</v>
      </c>
      <c r="L54" s="54">
        <f>L51+L37+L27+L16</f>
        <v>0</v>
      </c>
      <c r="M54" s="1080"/>
      <c r="N54" s="54">
        <f>N51+N37+N27+N16</f>
        <v>0</v>
      </c>
      <c r="O54" s="141"/>
      <c r="P54" s="141"/>
      <c r="Q54" s="141"/>
      <c r="R54" s="141"/>
      <c r="S54" s="141"/>
      <c r="T54" s="141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</row>
    <row r="55" spans="1:45">
      <c r="A55" s="138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</row>
    <row r="56" spans="1:45">
      <c r="A56" s="138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</row>
    <row r="57" spans="1:45">
      <c r="A57" s="138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</row>
    <row r="58" spans="1:45" ht="15.75">
      <c r="A58" s="138"/>
      <c r="B58" s="146" t="s">
        <v>117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</row>
    <row r="59" spans="1:45" ht="15.75">
      <c r="A59" s="138"/>
      <c r="B59" s="481" t="s">
        <v>152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</row>
    <row r="60" spans="1:45">
      <c r="A60" s="138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</row>
    <row r="61" spans="1:45">
      <c r="A61" s="138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</row>
    <row r="62" spans="1:45">
      <c r="A62" s="138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</row>
    <row r="63" spans="1:45">
      <c r="A63" s="138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</row>
    <row r="64" spans="1:45">
      <c r="A64" s="138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</row>
    <row r="65" spans="1:49">
      <c r="A65" s="138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</row>
    <row r="66" spans="1:49">
      <c r="A66" s="138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</row>
    <row r="67" spans="1:49">
      <c r="A67" s="138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</row>
    <row r="68" spans="1:49">
      <c r="A68" s="138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</row>
    <row r="69" spans="1:49">
      <c r="A69" s="138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</row>
    <row r="70" spans="1:49">
      <c r="A70" s="138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</row>
    <row r="71" spans="1:49">
      <c r="A71" s="138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</row>
    <row r="72" spans="1:49">
      <c r="A72" s="13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</row>
    <row r="73" spans="1:49">
      <c r="A73" s="13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</row>
    <row r="74" spans="1:49">
      <c r="A74" s="138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</row>
    <row r="75" spans="1:49">
      <c r="A75" s="138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</row>
    <row r="76" spans="1:49">
      <c r="A76" s="138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</row>
    <row r="77" spans="1:49">
      <c r="A77" s="138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</row>
    <row r="78" spans="1:49">
      <c r="A78" s="138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</row>
    <row r="79" spans="1:49">
      <c r="A79" s="138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</row>
    <row r="80" spans="1:49">
      <c r="A80" s="138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</row>
    <row r="81" spans="1:49">
      <c r="A81" s="138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</row>
    <row r="82" spans="1:49">
      <c r="A82" s="138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</row>
    <row r="83" spans="1:49">
      <c r="A83" s="138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</row>
    <row r="84" spans="1:49">
      <c r="A84" s="138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</row>
    <row r="85" spans="1:49">
      <c r="A85" s="138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</row>
    <row r="86" spans="1:49">
      <c r="A86" s="138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</row>
    <row r="87" spans="1:49">
      <c r="A87" s="138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</row>
    <row r="88" spans="1:49">
      <c r="A88" s="138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</row>
    <row r="89" spans="1:49">
      <c r="A89" s="138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</row>
    <row r="90" spans="1:49">
      <c r="A90" s="138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</row>
    <row r="91" spans="1:49">
      <c r="A91" s="138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</row>
    <row r="92" spans="1:49">
      <c r="A92" s="138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</row>
    <row r="93" spans="1:49">
      <c r="A93" s="138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</row>
    <row r="94" spans="1:49">
      <c r="A94" s="138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</row>
    <row r="95" spans="1:49">
      <c r="A95" s="138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</row>
    <row r="96" spans="1:49">
      <c r="A96" s="138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</row>
    <row r="97" spans="1:44">
      <c r="A97" s="138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</row>
    <row r="98" spans="1:44">
      <c r="A98" s="138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</row>
    <row r="99" spans="1:44">
      <c r="A99" s="138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</row>
    <row r="100" spans="1:44">
      <c r="A100" s="138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</row>
    <row r="101" spans="1:44">
      <c r="A101" s="138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38"/>
      <c r="V101" s="138"/>
      <c r="W101" s="138"/>
      <c r="X101" s="138"/>
      <c r="Y101" s="138"/>
      <c r="Z101" s="138"/>
    </row>
    <row r="102" spans="1:44">
      <c r="A102" s="138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38"/>
      <c r="V102" s="138"/>
      <c r="W102" s="138"/>
      <c r="X102" s="138"/>
      <c r="Y102" s="138"/>
      <c r="Z102" s="138"/>
    </row>
    <row r="103" spans="1:44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:44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:44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:44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:44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:44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:44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:44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:44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:44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:26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:26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:26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:26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:26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:26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spans="1:26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spans="1:26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spans="1:26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spans="1:26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spans="1:26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spans="1:26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:26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:26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1:26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spans="1:26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spans="1:26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spans="1:26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spans="1:26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spans="1:26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spans="1:26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spans="1:26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spans="1:26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spans="1:26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spans="1:26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spans="1:26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spans="1:26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spans="1:26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spans="1:26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spans="1:26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spans="1:26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spans="1:26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spans="1:26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spans="1:26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spans="1:26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spans="1:26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spans="1:26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spans="1:26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spans="1:26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spans="1:26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spans="1:26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spans="1:26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spans="1:26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spans="1:26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spans="1:26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spans="1:26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spans="1:26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spans="1:26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spans="1:26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spans="1:26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spans="1:26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spans="1:26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spans="1:26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spans="1:26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spans="1:26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spans="1:26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spans="1:26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spans="1:26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spans="1:26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spans="1:26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spans="1:26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spans="1:26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spans="1:26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spans="1:26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spans="1:26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spans="1:26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spans="1:26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spans="1:26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spans="1:26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spans="1:26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spans="1:26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spans="1:26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spans="1:26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spans="1:26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spans="1:26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spans="1:26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spans="1:26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spans="1:26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</sheetData>
  <sheetProtection algorithmName="SHA-512" hashValue="9b5wN12RAsLhYm52A2W6WY0mkYH4VqoU1fvgLvpnQgM5COzOOXMSMnQSczgavvl3szbuGMMdCWXr91o268MuOg==" saltValue="NUOec23yJnEQsJIeJVdHbg==" spinCount="100000" sheet="1" selectLockedCells="1"/>
  <mergeCells count="51">
    <mergeCell ref="M39:M40"/>
    <mergeCell ref="M29:M30"/>
    <mergeCell ref="C10:F10"/>
    <mergeCell ref="C11:F11"/>
    <mergeCell ref="B54:C54"/>
    <mergeCell ref="D54:F54"/>
    <mergeCell ref="B53:C53"/>
    <mergeCell ref="D53:F53"/>
    <mergeCell ref="I53:I54"/>
    <mergeCell ref="C33:F33"/>
    <mergeCell ref="C34:F34"/>
    <mergeCell ref="M20:M21"/>
    <mergeCell ref="C32:F32"/>
    <mergeCell ref="C47:F47"/>
    <mergeCell ref="C48:F48"/>
    <mergeCell ref="C49:F49"/>
    <mergeCell ref="K4:M4"/>
    <mergeCell ref="K5:M5"/>
    <mergeCell ref="F5:I5"/>
    <mergeCell ref="F4:I4"/>
    <mergeCell ref="C4:E5"/>
    <mergeCell ref="M7:M8"/>
    <mergeCell ref="C25:G25"/>
    <mergeCell ref="C29:G29"/>
    <mergeCell ref="C31:F31"/>
    <mergeCell ref="C30:F30"/>
    <mergeCell ref="C50:F50"/>
    <mergeCell ref="C39:G39"/>
    <mergeCell ref="C41:F41"/>
    <mergeCell ref="C42:F42"/>
    <mergeCell ref="C43:F43"/>
    <mergeCell ref="C40:F40"/>
    <mergeCell ref="C44:F44"/>
    <mergeCell ref="C45:F45"/>
    <mergeCell ref="C46:F46"/>
    <mergeCell ref="C35:F35"/>
    <mergeCell ref="C36:F36"/>
    <mergeCell ref="C8:F8"/>
    <mergeCell ref="K6:N6"/>
    <mergeCell ref="C21:G21"/>
    <mergeCell ref="C20:G20"/>
    <mergeCell ref="C9:F9"/>
    <mergeCell ref="C13:F13"/>
    <mergeCell ref="C14:F14"/>
    <mergeCell ref="C15:F15"/>
    <mergeCell ref="C7:F7"/>
    <mergeCell ref="C12:F12"/>
    <mergeCell ref="C26:G26"/>
    <mergeCell ref="C22:G22"/>
    <mergeCell ref="C23:G23"/>
    <mergeCell ref="C24:G24"/>
  </mergeCells>
  <pageMargins left="0.43307086614173229" right="0.23622047244094491" top="0.74803149606299213" bottom="0.35433070866141736" header="0.31496062992125984" footer="0.31496062992125984"/>
  <pageSetup scale="65" orientation="landscape" r:id="rId1"/>
  <headerFooter>
    <oddFooter>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pageSetUpPr fitToPage="1"/>
  </sheetPr>
  <dimension ref="A1:AJ173"/>
  <sheetViews>
    <sheetView showZeros="0" zoomScale="90" zoomScaleNormal="90" workbookViewId="0">
      <selection activeCell="G2" sqref="G2:H2"/>
    </sheetView>
  </sheetViews>
  <sheetFormatPr baseColWidth="10" defaultColWidth="7.85546875" defaultRowHeight="14.25"/>
  <cols>
    <col min="1" max="1" width="4" style="58" customWidth="1"/>
    <col min="2" max="2" width="17.5703125" style="58" customWidth="1"/>
    <col min="3" max="3" width="35" style="58" customWidth="1"/>
    <col min="4" max="6" width="15.140625" style="58" customWidth="1"/>
    <col min="7" max="7" width="12.85546875" style="58" customWidth="1"/>
    <col min="8" max="8" width="13.140625" style="58" customWidth="1"/>
    <col min="9" max="9" width="13.42578125" style="58" customWidth="1"/>
    <col min="10" max="253" width="11.42578125" style="58" customWidth="1"/>
    <col min="254" max="254" width="7.85546875" style="58"/>
    <col min="255" max="255" width="6.42578125" style="58" customWidth="1"/>
    <col min="256" max="256" width="17.5703125" style="58" customWidth="1"/>
    <col min="257" max="257" width="26.42578125" style="58" customWidth="1"/>
    <col min="258" max="258" width="11.140625" style="58" customWidth="1"/>
    <col min="259" max="259" width="12.85546875" style="58" customWidth="1"/>
    <col min="260" max="260" width="11.42578125" style="58" bestFit="1" customWidth="1"/>
    <col min="261" max="261" width="8.140625" style="58" customWidth="1"/>
    <col min="262" max="262" width="5.85546875" style="58" customWidth="1"/>
    <col min="263" max="263" width="6.5703125" style="58" customWidth="1"/>
    <col min="264" max="264" width="9.5703125" style="58" customWidth="1"/>
    <col min="265" max="265" width="13.42578125" style="58" customWidth="1"/>
    <col min="266" max="509" width="11.42578125" style="58" customWidth="1"/>
    <col min="510" max="510" width="7.85546875" style="58"/>
    <col min="511" max="511" width="6.42578125" style="58" customWidth="1"/>
    <col min="512" max="512" width="17.5703125" style="58" customWidth="1"/>
    <col min="513" max="513" width="26.42578125" style="58" customWidth="1"/>
    <col min="514" max="514" width="11.140625" style="58" customWidth="1"/>
    <col min="515" max="515" width="12.85546875" style="58" customWidth="1"/>
    <col min="516" max="516" width="11.42578125" style="58" bestFit="1" customWidth="1"/>
    <col min="517" max="517" width="8.140625" style="58" customWidth="1"/>
    <col min="518" max="518" width="5.85546875" style="58" customWidth="1"/>
    <col min="519" max="519" width="6.5703125" style="58" customWidth="1"/>
    <col min="520" max="520" width="9.5703125" style="58" customWidth="1"/>
    <col min="521" max="521" width="13.42578125" style="58" customWidth="1"/>
    <col min="522" max="765" width="11.42578125" style="58" customWidth="1"/>
    <col min="766" max="766" width="7.85546875" style="58"/>
    <col min="767" max="767" width="6.42578125" style="58" customWidth="1"/>
    <col min="768" max="768" width="17.5703125" style="58" customWidth="1"/>
    <col min="769" max="769" width="26.42578125" style="58" customWidth="1"/>
    <col min="770" max="770" width="11.140625" style="58" customWidth="1"/>
    <col min="771" max="771" width="12.85546875" style="58" customWidth="1"/>
    <col min="772" max="772" width="11.42578125" style="58" bestFit="1" customWidth="1"/>
    <col min="773" max="773" width="8.140625" style="58" customWidth="1"/>
    <col min="774" max="774" width="5.85546875" style="58" customWidth="1"/>
    <col min="775" max="775" width="6.5703125" style="58" customWidth="1"/>
    <col min="776" max="776" width="9.5703125" style="58" customWidth="1"/>
    <col min="777" max="777" width="13.42578125" style="58" customWidth="1"/>
    <col min="778" max="1021" width="11.42578125" style="58" customWidth="1"/>
    <col min="1022" max="1022" width="7.85546875" style="58"/>
    <col min="1023" max="1023" width="6.42578125" style="58" customWidth="1"/>
    <col min="1024" max="1024" width="17.5703125" style="58" customWidth="1"/>
    <col min="1025" max="1025" width="26.42578125" style="58" customWidth="1"/>
    <col min="1026" max="1026" width="11.140625" style="58" customWidth="1"/>
    <col min="1027" max="1027" width="12.85546875" style="58" customWidth="1"/>
    <col min="1028" max="1028" width="11.42578125" style="58" bestFit="1" customWidth="1"/>
    <col min="1029" max="1029" width="8.140625" style="58" customWidth="1"/>
    <col min="1030" max="1030" width="5.85546875" style="58" customWidth="1"/>
    <col min="1031" max="1031" width="6.5703125" style="58" customWidth="1"/>
    <col min="1032" max="1032" width="9.5703125" style="58" customWidth="1"/>
    <col min="1033" max="1033" width="13.42578125" style="58" customWidth="1"/>
    <col min="1034" max="1277" width="11.42578125" style="58" customWidth="1"/>
    <col min="1278" max="1278" width="7.85546875" style="58"/>
    <col min="1279" max="1279" width="6.42578125" style="58" customWidth="1"/>
    <col min="1280" max="1280" width="17.5703125" style="58" customWidth="1"/>
    <col min="1281" max="1281" width="26.42578125" style="58" customWidth="1"/>
    <col min="1282" max="1282" width="11.140625" style="58" customWidth="1"/>
    <col min="1283" max="1283" width="12.85546875" style="58" customWidth="1"/>
    <col min="1284" max="1284" width="11.42578125" style="58" bestFit="1" customWidth="1"/>
    <col min="1285" max="1285" width="8.140625" style="58" customWidth="1"/>
    <col min="1286" max="1286" width="5.85546875" style="58" customWidth="1"/>
    <col min="1287" max="1287" width="6.5703125" style="58" customWidth="1"/>
    <col min="1288" max="1288" width="9.5703125" style="58" customWidth="1"/>
    <col min="1289" max="1289" width="13.42578125" style="58" customWidth="1"/>
    <col min="1290" max="1533" width="11.42578125" style="58" customWidth="1"/>
    <col min="1534" max="1534" width="7.85546875" style="58"/>
    <col min="1535" max="1535" width="6.42578125" style="58" customWidth="1"/>
    <col min="1536" max="1536" width="17.5703125" style="58" customWidth="1"/>
    <col min="1537" max="1537" width="26.42578125" style="58" customWidth="1"/>
    <col min="1538" max="1538" width="11.140625" style="58" customWidth="1"/>
    <col min="1539" max="1539" width="12.85546875" style="58" customWidth="1"/>
    <col min="1540" max="1540" width="11.42578125" style="58" bestFit="1" customWidth="1"/>
    <col min="1541" max="1541" width="8.140625" style="58" customWidth="1"/>
    <col min="1542" max="1542" width="5.85546875" style="58" customWidth="1"/>
    <col min="1543" max="1543" width="6.5703125" style="58" customWidth="1"/>
    <col min="1544" max="1544" width="9.5703125" style="58" customWidth="1"/>
    <col min="1545" max="1545" width="13.42578125" style="58" customWidth="1"/>
    <col min="1546" max="1789" width="11.42578125" style="58" customWidth="1"/>
    <col min="1790" max="1790" width="7.85546875" style="58"/>
    <col min="1791" max="1791" width="6.42578125" style="58" customWidth="1"/>
    <col min="1792" max="1792" width="17.5703125" style="58" customWidth="1"/>
    <col min="1793" max="1793" width="26.42578125" style="58" customWidth="1"/>
    <col min="1794" max="1794" width="11.140625" style="58" customWidth="1"/>
    <col min="1795" max="1795" width="12.85546875" style="58" customWidth="1"/>
    <col min="1796" max="1796" width="11.42578125" style="58" bestFit="1" customWidth="1"/>
    <col min="1797" max="1797" width="8.140625" style="58" customWidth="1"/>
    <col min="1798" max="1798" width="5.85546875" style="58" customWidth="1"/>
    <col min="1799" max="1799" width="6.5703125" style="58" customWidth="1"/>
    <col min="1800" max="1800" width="9.5703125" style="58" customWidth="1"/>
    <col min="1801" max="1801" width="13.42578125" style="58" customWidth="1"/>
    <col min="1802" max="2045" width="11.42578125" style="58" customWidth="1"/>
    <col min="2046" max="2046" width="7.85546875" style="58"/>
    <col min="2047" max="2047" width="6.42578125" style="58" customWidth="1"/>
    <col min="2048" max="2048" width="17.5703125" style="58" customWidth="1"/>
    <col min="2049" max="2049" width="26.42578125" style="58" customWidth="1"/>
    <col min="2050" max="2050" width="11.140625" style="58" customWidth="1"/>
    <col min="2051" max="2051" width="12.85546875" style="58" customWidth="1"/>
    <col min="2052" max="2052" width="11.42578125" style="58" bestFit="1" customWidth="1"/>
    <col min="2053" max="2053" width="8.140625" style="58" customWidth="1"/>
    <col min="2054" max="2054" width="5.85546875" style="58" customWidth="1"/>
    <col min="2055" max="2055" width="6.5703125" style="58" customWidth="1"/>
    <col min="2056" max="2056" width="9.5703125" style="58" customWidth="1"/>
    <col min="2057" max="2057" width="13.42578125" style="58" customWidth="1"/>
    <col min="2058" max="2301" width="11.42578125" style="58" customWidth="1"/>
    <col min="2302" max="2302" width="7.85546875" style="58"/>
    <col min="2303" max="2303" width="6.42578125" style="58" customWidth="1"/>
    <col min="2304" max="2304" width="17.5703125" style="58" customWidth="1"/>
    <col min="2305" max="2305" width="26.42578125" style="58" customWidth="1"/>
    <col min="2306" max="2306" width="11.140625" style="58" customWidth="1"/>
    <col min="2307" max="2307" width="12.85546875" style="58" customWidth="1"/>
    <col min="2308" max="2308" width="11.42578125" style="58" bestFit="1" customWidth="1"/>
    <col min="2309" max="2309" width="8.140625" style="58" customWidth="1"/>
    <col min="2310" max="2310" width="5.85546875" style="58" customWidth="1"/>
    <col min="2311" max="2311" width="6.5703125" style="58" customWidth="1"/>
    <col min="2312" max="2312" width="9.5703125" style="58" customWidth="1"/>
    <col min="2313" max="2313" width="13.42578125" style="58" customWidth="1"/>
    <col min="2314" max="2557" width="11.42578125" style="58" customWidth="1"/>
    <col min="2558" max="2558" width="7.85546875" style="58"/>
    <col min="2559" max="2559" width="6.42578125" style="58" customWidth="1"/>
    <col min="2560" max="2560" width="17.5703125" style="58" customWidth="1"/>
    <col min="2561" max="2561" width="26.42578125" style="58" customWidth="1"/>
    <col min="2562" max="2562" width="11.140625" style="58" customWidth="1"/>
    <col min="2563" max="2563" width="12.85546875" style="58" customWidth="1"/>
    <col min="2564" max="2564" width="11.42578125" style="58" bestFit="1" customWidth="1"/>
    <col min="2565" max="2565" width="8.140625" style="58" customWidth="1"/>
    <col min="2566" max="2566" width="5.85546875" style="58" customWidth="1"/>
    <col min="2567" max="2567" width="6.5703125" style="58" customWidth="1"/>
    <col min="2568" max="2568" width="9.5703125" style="58" customWidth="1"/>
    <col min="2569" max="2569" width="13.42578125" style="58" customWidth="1"/>
    <col min="2570" max="2813" width="11.42578125" style="58" customWidth="1"/>
    <col min="2814" max="2814" width="7.85546875" style="58"/>
    <col min="2815" max="2815" width="6.42578125" style="58" customWidth="1"/>
    <col min="2816" max="2816" width="17.5703125" style="58" customWidth="1"/>
    <col min="2817" max="2817" width="26.42578125" style="58" customWidth="1"/>
    <col min="2818" max="2818" width="11.140625" style="58" customWidth="1"/>
    <col min="2819" max="2819" width="12.85546875" style="58" customWidth="1"/>
    <col min="2820" max="2820" width="11.42578125" style="58" bestFit="1" customWidth="1"/>
    <col min="2821" max="2821" width="8.140625" style="58" customWidth="1"/>
    <col min="2822" max="2822" width="5.85546875" style="58" customWidth="1"/>
    <col min="2823" max="2823" width="6.5703125" style="58" customWidth="1"/>
    <col min="2824" max="2824" width="9.5703125" style="58" customWidth="1"/>
    <col min="2825" max="2825" width="13.42578125" style="58" customWidth="1"/>
    <col min="2826" max="3069" width="11.42578125" style="58" customWidth="1"/>
    <col min="3070" max="3070" width="7.85546875" style="58"/>
    <col min="3071" max="3071" width="6.42578125" style="58" customWidth="1"/>
    <col min="3072" max="3072" width="17.5703125" style="58" customWidth="1"/>
    <col min="3073" max="3073" width="26.42578125" style="58" customWidth="1"/>
    <col min="3074" max="3074" width="11.140625" style="58" customWidth="1"/>
    <col min="3075" max="3075" width="12.85546875" style="58" customWidth="1"/>
    <col min="3076" max="3076" width="11.42578125" style="58" bestFit="1" customWidth="1"/>
    <col min="3077" max="3077" width="8.140625" style="58" customWidth="1"/>
    <col min="3078" max="3078" width="5.85546875" style="58" customWidth="1"/>
    <col min="3079" max="3079" width="6.5703125" style="58" customWidth="1"/>
    <col min="3080" max="3080" width="9.5703125" style="58" customWidth="1"/>
    <col min="3081" max="3081" width="13.42578125" style="58" customWidth="1"/>
    <col min="3082" max="3325" width="11.42578125" style="58" customWidth="1"/>
    <col min="3326" max="3326" width="7.85546875" style="58"/>
    <col min="3327" max="3327" width="6.42578125" style="58" customWidth="1"/>
    <col min="3328" max="3328" width="17.5703125" style="58" customWidth="1"/>
    <col min="3329" max="3329" width="26.42578125" style="58" customWidth="1"/>
    <col min="3330" max="3330" width="11.140625" style="58" customWidth="1"/>
    <col min="3331" max="3331" width="12.85546875" style="58" customWidth="1"/>
    <col min="3332" max="3332" width="11.42578125" style="58" bestFit="1" customWidth="1"/>
    <col min="3333" max="3333" width="8.140625" style="58" customWidth="1"/>
    <col min="3334" max="3334" width="5.85546875" style="58" customWidth="1"/>
    <col min="3335" max="3335" width="6.5703125" style="58" customWidth="1"/>
    <col min="3336" max="3336" width="9.5703125" style="58" customWidth="1"/>
    <col min="3337" max="3337" width="13.42578125" style="58" customWidth="1"/>
    <col min="3338" max="3581" width="11.42578125" style="58" customWidth="1"/>
    <col min="3582" max="3582" width="7.85546875" style="58"/>
    <col min="3583" max="3583" width="6.42578125" style="58" customWidth="1"/>
    <col min="3584" max="3584" width="17.5703125" style="58" customWidth="1"/>
    <col min="3585" max="3585" width="26.42578125" style="58" customWidth="1"/>
    <col min="3586" max="3586" width="11.140625" style="58" customWidth="1"/>
    <col min="3587" max="3587" width="12.85546875" style="58" customWidth="1"/>
    <col min="3588" max="3588" width="11.42578125" style="58" bestFit="1" customWidth="1"/>
    <col min="3589" max="3589" width="8.140625" style="58" customWidth="1"/>
    <col min="3590" max="3590" width="5.85546875" style="58" customWidth="1"/>
    <col min="3591" max="3591" width="6.5703125" style="58" customWidth="1"/>
    <col min="3592" max="3592" width="9.5703125" style="58" customWidth="1"/>
    <col min="3593" max="3593" width="13.42578125" style="58" customWidth="1"/>
    <col min="3594" max="3837" width="11.42578125" style="58" customWidth="1"/>
    <col min="3838" max="3838" width="7.85546875" style="58"/>
    <col min="3839" max="3839" width="6.42578125" style="58" customWidth="1"/>
    <col min="3840" max="3840" width="17.5703125" style="58" customWidth="1"/>
    <col min="3841" max="3841" width="26.42578125" style="58" customWidth="1"/>
    <col min="3842" max="3842" width="11.140625" style="58" customWidth="1"/>
    <col min="3843" max="3843" width="12.85546875" style="58" customWidth="1"/>
    <col min="3844" max="3844" width="11.42578125" style="58" bestFit="1" customWidth="1"/>
    <col min="3845" max="3845" width="8.140625" style="58" customWidth="1"/>
    <col min="3846" max="3846" width="5.85546875" style="58" customWidth="1"/>
    <col min="3847" max="3847" width="6.5703125" style="58" customWidth="1"/>
    <col min="3848" max="3848" width="9.5703125" style="58" customWidth="1"/>
    <col min="3849" max="3849" width="13.42578125" style="58" customWidth="1"/>
    <col min="3850" max="4093" width="11.42578125" style="58" customWidth="1"/>
    <col min="4094" max="4094" width="7.85546875" style="58"/>
    <col min="4095" max="4095" width="6.42578125" style="58" customWidth="1"/>
    <col min="4096" max="4096" width="17.5703125" style="58" customWidth="1"/>
    <col min="4097" max="4097" width="26.42578125" style="58" customWidth="1"/>
    <col min="4098" max="4098" width="11.140625" style="58" customWidth="1"/>
    <col min="4099" max="4099" width="12.85546875" style="58" customWidth="1"/>
    <col min="4100" max="4100" width="11.42578125" style="58" bestFit="1" customWidth="1"/>
    <col min="4101" max="4101" width="8.140625" style="58" customWidth="1"/>
    <col min="4102" max="4102" width="5.85546875" style="58" customWidth="1"/>
    <col min="4103" max="4103" width="6.5703125" style="58" customWidth="1"/>
    <col min="4104" max="4104" width="9.5703125" style="58" customWidth="1"/>
    <col min="4105" max="4105" width="13.42578125" style="58" customWidth="1"/>
    <col min="4106" max="4349" width="11.42578125" style="58" customWidth="1"/>
    <col min="4350" max="4350" width="7.85546875" style="58"/>
    <col min="4351" max="4351" width="6.42578125" style="58" customWidth="1"/>
    <col min="4352" max="4352" width="17.5703125" style="58" customWidth="1"/>
    <col min="4353" max="4353" width="26.42578125" style="58" customWidth="1"/>
    <col min="4354" max="4354" width="11.140625" style="58" customWidth="1"/>
    <col min="4355" max="4355" width="12.85546875" style="58" customWidth="1"/>
    <col min="4356" max="4356" width="11.42578125" style="58" bestFit="1" customWidth="1"/>
    <col min="4357" max="4357" width="8.140625" style="58" customWidth="1"/>
    <col min="4358" max="4358" width="5.85546875" style="58" customWidth="1"/>
    <col min="4359" max="4359" width="6.5703125" style="58" customWidth="1"/>
    <col min="4360" max="4360" width="9.5703125" style="58" customWidth="1"/>
    <col min="4361" max="4361" width="13.42578125" style="58" customWidth="1"/>
    <col min="4362" max="4605" width="11.42578125" style="58" customWidth="1"/>
    <col min="4606" max="4606" width="7.85546875" style="58"/>
    <col min="4607" max="4607" width="6.42578125" style="58" customWidth="1"/>
    <col min="4608" max="4608" width="17.5703125" style="58" customWidth="1"/>
    <col min="4609" max="4609" width="26.42578125" style="58" customWidth="1"/>
    <col min="4610" max="4610" width="11.140625" style="58" customWidth="1"/>
    <col min="4611" max="4611" width="12.85546875" style="58" customWidth="1"/>
    <col min="4612" max="4612" width="11.42578125" style="58" bestFit="1" customWidth="1"/>
    <col min="4613" max="4613" width="8.140625" style="58" customWidth="1"/>
    <col min="4614" max="4614" width="5.85546875" style="58" customWidth="1"/>
    <col min="4615" max="4615" width="6.5703125" style="58" customWidth="1"/>
    <col min="4616" max="4616" width="9.5703125" style="58" customWidth="1"/>
    <col min="4617" max="4617" width="13.42578125" style="58" customWidth="1"/>
    <col min="4618" max="4861" width="11.42578125" style="58" customWidth="1"/>
    <col min="4862" max="4862" width="7.85546875" style="58"/>
    <col min="4863" max="4863" width="6.42578125" style="58" customWidth="1"/>
    <col min="4864" max="4864" width="17.5703125" style="58" customWidth="1"/>
    <col min="4865" max="4865" width="26.42578125" style="58" customWidth="1"/>
    <col min="4866" max="4866" width="11.140625" style="58" customWidth="1"/>
    <col min="4867" max="4867" width="12.85546875" style="58" customWidth="1"/>
    <col min="4868" max="4868" width="11.42578125" style="58" bestFit="1" customWidth="1"/>
    <col min="4869" max="4869" width="8.140625" style="58" customWidth="1"/>
    <col min="4870" max="4870" width="5.85546875" style="58" customWidth="1"/>
    <col min="4871" max="4871" width="6.5703125" style="58" customWidth="1"/>
    <col min="4872" max="4872" width="9.5703125" style="58" customWidth="1"/>
    <col min="4873" max="4873" width="13.42578125" style="58" customWidth="1"/>
    <col min="4874" max="5117" width="11.42578125" style="58" customWidth="1"/>
    <col min="5118" max="5118" width="7.85546875" style="58"/>
    <col min="5119" max="5119" width="6.42578125" style="58" customWidth="1"/>
    <col min="5120" max="5120" width="17.5703125" style="58" customWidth="1"/>
    <col min="5121" max="5121" width="26.42578125" style="58" customWidth="1"/>
    <col min="5122" max="5122" width="11.140625" style="58" customWidth="1"/>
    <col min="5123" max="5123" width="12.85546875" style="58" customWidth="1"/>
    <col min="5124" max="5124" width="11.42578125" style="58" bestFit="1" customWidth="1"/>
    <col min="5125" max="5125" width="8.140625" style="58" customWidth="1"/>
    <col min="5126" max="5126" width="5.85546875" style="58" customWidth="1"/>
    <col min="5127" max="5127" width="6.5703125" style="58" customWidth="1"/>
    <col min="5128" max="5128" width="9.5703125" style="58" customWidth="1"/>
    <col min="5129" max="5129" width="13.42578125" style="58" customWidth="1"/>
    <col min="5130" max="5373" width="11.42578125" style="58" customWidth="1"/>
    <col min="5374" max="5374" width="7.85546875" style="58"/>
    <col min="5375" max="5375" width="6.42578125" style="58" customWidth="1"/>
    <col min="5376" max="5376" width="17.5703125" style="58" customWidth="1"/>
    <col min="5377" max="5377" width="26.42578125" style="58" customWidth="1"/>
    <col min="5378" max="5378" width="11.140625" style="58" customWidth="1"/>
    <col min="5379" max="5379" width="12.85546875" style="58" customWidth="1"/>
    <col min="5380" max="5380" width="11.42578125" style="58" bestFit="1" customWidth="1"/>
    <col min="5381" max="5381" width="8.140625" style="58" customWidth="1"/>
    <col min="5382" max="5382" width="5.85546875" style="58" customWidth="1"/>
    <col min="5383" max="5383" width="6.5703125" style="58" customWidth="1"/>
    <col min="5384" max="5384" width="9.5703125" style="58" customWidth="1"/>
    <col min="5385" max="5385" width="13.42578125" style="58" customWidth="1"/>
    <col min="5386" max="5629" width="11.42578125" style="58" customWidth="1"/>
    <col min="5630" max="5630" width="7.85546875" style="58"/>
    <col min="5631" max="5631" width="6.42578125" style="58" customWidth="1"/>
    <col min="5632" max="5632" width="17.5703125" style="58" customWidth="1"/>
    <col min="5633" max="5633" width="26.42578125" style="58" customWidth="1"/>
    <col min="5634" max="5634" width="11.140625" style="58" customWidth="1"/>
    <col min="5635" max="5635" width="12.85546875" style="58" customWidth="1"/>
    <col min="5636" max="5636" width="11.42578125" style="58" bestFit="1" customWidth="1"/>
    <col min="5637" max="5637" width="8.140625" style="58" customWidth="1"/>
    <col min="5638" max="5638" width="5.85546875" style="58" customWidth="1"/>
    <col min="5639" max="5639" width="6.5703125" style="58" customWidth="1"/>
    <col min="5640" max="5640" width="9.5703125" style="58" customWidth="1"/>
    <col min="5641" max="5641" width="13.42578125" style="58" customWidth="1"/>
    <col min="5642" max="5885" width="11.42578125" style="58" customWidth="1"/>
    <col min="5886" max="5886" width="7.85546875" style="58"/>
    <col min="5887" max="5887" width="6.42578125" style="58" customWidth="1"/>
    <col min="5888" max="5888" width="17.5703125" style="58" customWidth="1"/>
    <col min="5889" max="5889" width="26.42578125" style="58" customWidth="1"/>
    <col min="5890" max="5890" width="11.140625" style="58" customWidth="1"/>
    <col min="5891" max="5891" width="12.85546875" style="58" customWidth="1"/>
    <col min="5892" max="5892" width="11.42578125" style="58" bestFit="1" customWidth="1"/>
    <col min="5893" max="5893" width="8.140625" style="58" customWidth="1"/>
    <col min="5894" max="5894" width="5.85546875" style="58" customWidth="1"/>
    <col min="5895" max="5895" width="6.5703125" style="58" customWidth="1"/>
    <col min="5896" max="5896" width="9.5703125" style="58" customWidth="1"/>
    <col min="5897" max="5897" width="13.42578125" style="58" customWidth="1"/>
    <col min="5898" max="6141" width="11.42578125" style="58" customWidth="1"/>
    <col min="6142" max="6142" width="7.85546875" style="58"/>
    <col min="6143" max="6143" width="6.42578125" style="58" customWidth="1"/>
    <col min="6144" max="6144" width="17.5703125" style="58" customWidth="1"/>
    <col min="6145" max="6145" width="26.42578125" style="58" customWidth="1"/>
    <col min="6146" max="6146" width="11.140625" style="58" customWidth="1"/>
    <col min="6147" max="6147" width="12.85546875" style="58" customWidth="1"/>
    <col min="6148" max="6148" width="11.42578125" style="58" bestFit="1" customWidth="1"/>
    <col min="6149" max="6149" width="8.140625" style="58" customWidth="1"/>
    <col min="6150" max="6150" width="5.85546875" style="58" customWidth="1"/>
    <col min="6151" max="6151" width="6.5703125" style="58" customWidth="1"/>
    <col min="6152" max="6152" width="9.5703125" style="58" customWidth="1"/>
    <col min="6153" max="6153" width="13.42578125" style="58" customWidth="1"/>
    <col min="6154" max="6397" width="11.42578125" style="58" customWidth="1"/>
    <col min="6398" max="6398" width="7.85546875" style="58"/>
    <col min="6399" max="6399" width="6.42578125" style="58" customWidth="1"/>
    <col min="6400" max="6400" width="17.5703125" style="58" customWidth="1"/>
    <col min="6401" max="6401" width="26.42578125" style="58" customWidth="1"/>
    <col min="6402" max="6402" width="11.140625" style="58" customWidth="1"/>
    <col min="6403" max="6403" width="12.85546875" style="58" customWidth="1"/>
    <col min="6404" max="6404" width="11.42578125" style="58" bestFit="1" customWidth="1"/>
    <col min="6405" max="6405" width="8.140625" style="58" customWidth="1"/>
    <col min="6406" max="6406" width="5.85546875" style="58" customWidth="1"/>
    <col min="6407" max="6407" width="6.5703125" style="58" customWidth="1"/>
    <col min="6408" max="6408" width="9.5703125" style="58" customWidth="1"/>
    <col min="6409" max="6409" width="13.42578125" style="58" customWidth="1"/>
    <col min="6410" max="6653" width="11.42578125" style="58" customWidth="1"/>
    <col min="6654" max="6654" width="7.85546875" style="58"/>
    <col min="6655" max="6655" width="6.42578125" style="58" customWidth="1"/>
    <col min="6656" max="6656" width="17.5703125" style="58" customWidth="1"/>
    <col min="6657" max="6657" width="26.42578125" style="58" customWidth="1"/>
    <col min="6658" max="6658" width="11.140625" style="58" customWidth="1"/>
    <col min="6659" max="6659" width="12.85546875" style="58" customWidth="1"/>
    <col min="6660" max="6660" width="11.42578125" style="58" bestFit="1" customWidth="1"/>
    <col min="6661" max="6661" width="8.140625" style="58" customWidth="1"/>
    <col min="6662" max="6662" width="5.85546875" style="58" customWidth="1"/>
    <col min="6663" max="6663" width="6.5703125" style="58" customWidth="1"/>
    <col min="6664" max="6664" width="9.5703125" style="58" customWidth="1"/>
    <col min="6665" max="6665" width="13.42578125" style="58" customWidth="1"/>
    <col min="6666" max="6909" width="11.42578125" style="58" customWidth="1"/>
    <col min="6910" max="6910" width="7.85546875" style="58"/>
    <col min="6911" max="6911" width="6.42578125" style="58" customWidth="1"/>
    <col min="6912" max="6912" width="17.5703125" style="58" customWidth="1"/>
    <col min="6913" max="6913" width="26.42578125" style="58" customWidth="1"/>
    <col min="6914" max="6914" width="11.140625" style="58" customWidth="1"/>
    <col min="6915" max="6915" width="12.85546875" style="58" customWidth="1"/>
    <col min="6916" max="6916" width="11.42578125" style="58" bestFit="1" customWidth="1"/>
    <col min="6917" max="6917" width="8.140625" style="58" customWidth="1"/>
    <col min="6918" max="6918" width="5.85546875" style="58" customWidth="1"/>
    <col min="6919" max="6919" width="6.5703125" style="58" customWidth="1"/>
    <col min="6920" max="6920" width="9.5703125" style="58" customWidth="1"/>
    <col min="6921" max="6921" width="13.42578125" style="58" customWidth="1"/>
    <col min="6922" max="7165" width="11.42578125" style="58" customWidth="1"/>
    <col min="7166" max="7166" width="7.85546875" style="58"/>
    <col min="7167" max="7167" width="6.42578125" style="58" customWidth="1"/>
    <col min="7168" max="7168" width="17.5703125" style="58" customWidth="1"/>
    <col min="7169" max="7169" width="26.42578125" style="58" customWidth="1"/>
    <col min="7170" max="7170" width="11.140625" style="58" customWidth="1"/>
    <col min="7171" max="7171" width="12.85546875" style="58" customWidth="1"/>
    <col min="7172" max="7172" width="11.42578125" style="58" bestFit="1" customWidth="1"/>
    <col min="7173" max="7173" width="8.140625" style="58" customWidth="1"/>
    <col min="7174" max="7174" width="5.85546875" style="58" customWidth="1"/>
    <col min="7175" max="7175" width="6.5703125" style="58" customWidth="1"/>
    <col min="7176" max="7176" width="9.5703125" style="58" customWidth="1"/>
    <col min="7177" max="7177" width="13.42578125" style="58" customWidth="1"/>
    <col min="7178" max="7421" width="11.42578125" style="58" customWidth="1"/>
    <col min="7422" max="7422" width="7.85546875" style="58"/>
    <col min="7423" max="7423" width="6.42578125" style="58" customWidth="1"/>
    <col min="7424" max="7424" width="17.5703125" style="58" customWidth="1"/>
    <col min="7425" max="7425" width="26.42578125" style="58" customWidth="1"/>
    <col min="7426" max="7426" width="11.140625" style="58" customWidth="1"/>
    <col min="7427" max="7427" width="12.85546875" style="58" customWidth="1"/>
    <col min="7428" max="7428" width="11.42578125" style="58" bestFit="1" customWidth="1"/>
    <col min="7429" max="7429" width="8.140625" style="58" customWidth="1"/>
    <col min="7430" max="7430" width="5.85546875" style="58" customWidth="1"/>
    <col min="7431" max="7431" width="6.5703125" style="58" customWidth="1"/>
    <col min="7432" max="7432" width="9.5703125" style="58" customWidth="1"/>
    <col min="7433" max="7433" width="13.42578125" style="58" customWidth="1"/>
    <col min="7434" max="7677" width="11.42578125" style="58" customWidth="1"/>
    <col min="7678" max="7678" width="7.85546875" style="58"/>
    <col min="7679" max="7679" width="6.42578125" style="58" customWidth="1"/>
    <col min="7680" max="7680" width="17.5703125" style="58" customWidth="1"/>
    <col min="7681" max="7681" width="26.42578125" style="58" customWidth="1"/>
    <col min="7682" max="7682" width="11.140625" style="58" customWidth="1"/>
    <col min="7683" max="7683" width="12.85546875" style="58" customWidth="1"/>
    <col min="7684" max="7684" width="11.42578125" style="58" bestFit="1" customWidth="1"/>
    <col min="7685" max="7685" width="8.140625" style="58" customWidth="1"/>
    <col min="7686" max="7686" width="5.85546875" style="58" customWidth="1"/>
    <col min="7687" max="7687" width="6.5703125" style="58" customWidth="1"/>
    <col min="7688" max="7688" width="9.5703125" style="58" customWidth="1"/>
    <col min="7689" max="7689" width="13.42578125" style="58" customWidth="1"/>
    <col min="7690" max="7933" width="11.42578125" style="58" customWidth="1"/>
    <col min="7934" max="7934" width="7.85546875" style="58"/>
    <col min="7935" max="7935" width="6.42578125" style="58" customWidth="1"/>
    <col min="7936" max="7936" width="17.5703125" style="58" customWidth="1"/>
    <col min="7937" max="7937" width="26.42578125" style="58" customWidth="1"/>
    <col min="7938" max="7938" width="11.140625" style="58" customWidth="1"/>
    <col min="7939" max="7939" width="12.85546875" style="58" customWidth="1"/>
    <col min="7940" max="7940" width="11.42578125" style="58" bestFit="1" customWidth="1"/>
    <col min="7941" max="7941" width="8.140625" style="58" customWidth="1"/>
    <col min="7942" max="7942" width="5.85546875" style="58" customWidth="1"/>
    <col min="7943" max="7943" width="6.5703125" style="58" customWidth="1"/>
    <col min="7944" max="7944" width="9.5703125" style="58" customWidth="1"/>
    <col min="7945" max="7945" width="13.42578125" style="58" customWidth="1"/>
    <col min="7946" max="8189" width="11.42578125" style="58" customWidth="1"/>
    <col min="8190" max="8190" width="7.85546875" style="58"/>
    <col min="8191" max="8191" width="6.42578125" style="58" customWidth="1"/>
    <col min="8192" max="8192" width="17.5703125" style="58" customWidth="1"/>
    <col min="8193" max="8193" width="26.42578125" style="58" customWidth="1"/>
    <col min="8194" max="8194" width="11.140625" style="58" customWidth="1"/>
    <col min="8195" max="8195" width="12.85546875" style="58" customWidth="1"/>
    <col min="8196" max="8196" width="11.42578125" style="58" bestFit="1" customWidth="1"/>
    <col min="8197" max="8197" width="8.140625" style="58" customWidth="1"/>
    <col min="8198" max="8198" width="5.85546875" style="58" customWidth="1"/>
    <col min="8199" max="8199" width="6.5703125" style="58" customWidth="1"/>
    <col min="8200" max="8200" width="9.5703125" style="58" customWidth="1"/>
    <col min="8201" max="8201" width="13.42578125" style="58" customWidth="1"/>
    <col min="8202" max="8445" width="11.42578125" style="58" customWidth="1"/>
    <col min="8446" max="8446" width="7.85546875" style="58"/>
    <col min="8447" max="8447" width="6.42578125" style="58" customWidth="1"/>
    <col min="8448" max="8448" width="17.5703125" style="58" customWidth="1"/>
    <col min="8449" max="8449" width="26.42578125" style="58" customWidth="1"/>
    <col min="8450" max="8450" width="11.140625" style="58" customWidth="1"/>
    <col min="8451" max="8451" width="12.85546875" style="58" customWidth="1"/>
    <col min="8452" max="8452" width="11.42578125" style="58" bestFit="1" customWidth="1"/>
    <col min="8453" max="8453" width="8.140625" style="58" customWidth="1"/>
    <col min="8454" max="8454" width="5.85546875" style="58" customWidth="1"/>
    <col min="8455" max="8455" width="6.5703125" style="58" customWidth="1"/>
    <col min="8456" max="8456" width="9.5703125" style="58" customWidth="1"/>
    <col min="8457" max="8457" width="13.42578125" style="58" customWidth="1"/>
    <col min="8458" max="8701" width="11.42578125" style="58" customWidth="1"/>
    <col min="8702" max="8702" width="7.85546875" style="58"/>
    <col min="8703" max="8703" width="6.42578125" style="58" customWidth="1"/>
    <col min="8704" max="8704" width="17.5703125" style="58" customWidth="1"/>
    <col min="8705" max="8705" width="26.42578125" style="58" customWidth="1"/>
    <col min="8706" max="8706" width="11.140625" style="58" customWidth="1"/>
    <col min="8707" max="8707" width="12.85546875" style="58" customWidth="1"/>
    <col min="8708" max="8708" width="11.42578125" style="58" bestFit="1" customWidth="1"/>
    <col min="8709" max="8709" width="8.140625" style="58" customWidth="1"/>
    <col min="8710" max="8710" width="5.85546875" style="58" customWidth="1"/>
    <col min="8711" max="8711" width="6.5703125" style="58" customWidth="1"/>
    <col min="8712" max="8712" width="9.5703125" style="58" customWidth="1"/>
    <col min="8713" max="8713" width="13.42578125" style="58" customWidth="1"/>
    <col min="8714" max="8957" width="11.42578125" style="58" customWidth="1"/>
    <col min="8958" max="8958" width="7.85546875" style="58"/>
    <col min="8959" max="8959" width="6.42578125" style="58" customWidth="1"/>
    <col min="8960" max="8960" width="17.5703125" style="58" customWidth="1"/>
    <col min="8961" max="8961" width="26.42578125" style="58" customWidth="1"/>
    <col min="8962" max="8962" width="11.140625" style="58" customWidth="1"/>
    <col min="8963" max="8963" width="12.85546875" style="58" customWidth="1"/>
    <col min="8964" max="8964" width="11.42578125" style="58" bestFit="1" customWidth="1"/>
    <col min="8965" max="8965" width="8.140625" style="58" customWidth="1"/>
    <col min="8966" max="8966" width="5.85546875" style="58" customWidth="1"/>
    <col min="8967" max="8967" width="6.5703125" style="58" customWidth="1"/>
    <col min="8968" max="8968" width="9.5703125" style="58" customWidth="1"/>
    <col min="8969" max="8969" width="13.42578125" style="58" customWidth="1"/>
    <col min="8970" max="9213" width="11.42578125" style="58" customWidth="1"/>
    <col min="9214" max="9214" width="7.85546875" style="58"/>
    <col min="9215" max="9215" width="6.42578125" style="58" customWidth="1"/>
    <col min="9216" max="9216" width="17.5703125" style="58" customWidth="1"/>
    <col min="9217" max="9217" width="26.42578125" style="58" customWidth="1"/>
    <col min="9218" max="9218" width="11.140625" style="58" customWidth="1"/>
    <col min="9219" max="9219" width="12.85546875" style="58" customWidth="1"/>
    <col min="9220" max="9220" width="11.42578125" style="58" bestFit="1" customWidth="1"/>
    <col min="9221" max="9221" width="8.140625" style="58" customWidth="1"/>
    <col min="9222" max="9222" width="5.85546875" style="58" customWidth="1"/>
    <col min="9223" max="9223" width="6.5703125" style="58" customWidth="1"/>
    <col min="9224" max="9224" width="9.5703125" style="58" customWidth="1"/>
    <col min="9225" max="9225" width="13.42578125" style="58" customWidth="1"/>
    <col min="9226" max="9469" width="11.42578125" style="58" customWidth="1"/>
    <col min="9470" max="9470" width="7.85546875" style="58"/>
    <col min="9471" max="9471" width="6.42578125" style="58" customWidth="1"/>
    <col min="9472" max="9472" width="17.5703125" style="58" customWidth="1"/>
    <col min="9473" max="9473" width="26.42578125" style="58" customWidth="1"/>
    <col min="9474" max="9474" width="11.140625" style="58" customWidth="1"/>
    <col min="9475" max="9475" width="12.85546875" style="58" customWidth="1"/>
    <col min="9476" max="9476" width="11.42578125" style="58" bestFit="1" customWidth="1"/>
    <col min="9477" max="9477" width="8.140625" style="58" customWidth="1"/>
    <col min="9478" max="9478" width="5.85546875" style="58" customWidth="1"/>
    <col min="9479" max="9479" width="6.5703125" style="58" customWidth="1"/>
    <col min="9480" max="9480" width="9.5703125" style="58" customWidth="1"/>
    <col min="9481" max="9481" width="13.42578125" style="58" customWidth="1"/>
    <col min="9482" max="9725" width="11.42578125" style="58" customWidth="1"/>
    <col min="9726" max="9726" width="7.85546875" style="58"/>
    <col min="9727" max="9727" width="6.42578125" style="58" customWidth="1"/>
    <col min="9728" max="9728" width="17.5703125" style="58" customWidth="1"/>
    <col min="9729" max="9729" width="26.42578125" style="58" customWidth="1"/>
    <col min="9730" max="9730" width="11.140625" style="58" customWidth="1"/>
    <col min="9731" max="9731" width="12.85546875" style="58" customWidth="1"/>
    <col min="9732" max="9732" width="11.42578125" style="58" bestFit="1" customWidth="1"/>
    <col min="9733" max="9733" width="8.140625" style="58" customWidth="1"/>
    <col min="9734" max="9734" width="5.85546875" style="58" customWidth="1"/>
    <col min="9735" max="9735" width="6.5703125" style="58" customWidth="1"/>
    <col min="9736" max="9736" width="9.5703125" style="58" customWidth="1"/>
    <col min="9737" max="9737" width="13.42578125" style="58" customWidth="1"/>
    <col min="9738" max="9981" width="11.42578125" style="58" customWidth="1"/>
    <col min="9982" max="9982" width="7.85546875" style="58"/>
    <col min="9983" max="9983" width="6.42578125" style="58" customWidth="1"/>
    <col min="9984" max="9984" width="17.5703125" style="58" customWidth="1"/>
    <col min="9985" max="9985" width="26.42578125" style="58" customWidth="1"/>
    <col min="9986" max="9986" width="11.140625" style="58" customWidth="1"/>
    <col min="9987" max="9987" width="12.85546875" style="58" customWidth="1"/>
    <col min="9988" max="9988" width="11.42578125" style="58" bestFit="1" customWidth="1"/>
    <col min="9989" max="9989" width="8.140625" style="58" customWidth="1"/>
    <col min="9990" max="9990" width="5.85546875" style="58" customWidth="1"/>
    <col min="9991" max="9991" width="6.5703125" style="58" customWidth="1"/>
    <col min="9992" max="9992" width="9.5703125" style="58" customWidth="1"/>
    <col min="9993" max="9993" width="13.42578125" style="58" customWidth="1"/>
    <col min="9994" max="10237" width="11.42578125" style="58" customWidth="1"/>
    <col min="10238" max="10238" width="7.85546875" style="58"/>
    <col min="10239" max="10239" width="6.42578125" style="58" customWidth="1"/>
    <col min="10240" max="10240" width="17.5703125" style="58" customWidth="1"/>
    <col min="10241" max="10241" width="26.42578125" style="58" customWidth="1"/>
    <col min="10242" max="10242" width="11.140625" style="58" customWidth="1"/>
    <col min="10243" max="10243" width="12.85546875" style="58" customWidth="1"/>
    <col min="10244" max="10244" width="11.42578125" style="58" bestFit="1" customWidth="1"/>
    <col min="10245" max="10245" width="8.140625" style="58" customWidth="1"/>
    <col min="10246" max="10246" width="5.85546875" style="58" customWidth="1"/>
    <col min="10247" max="10247" width="6.5703125" style="58" customWidth="1"/>
    <col min="10248" max="10248" width="9.5703125" style="58" customWidth="1"/>
    <col min="10249" max="10249" width="13.42578125" style="58" customWidth="1"/>
    <col min="10250" max="10493" width="11.42578125" style="58" customWidth="1"/>
    <col min="10494" max="10494" width="7.85546875" style="58"/>
    <col min="10495" max="10495" width="6.42578125" style="58" customWidth="1"/>
    <col min="10496" max="10496" width="17.5703125" style="58" customWidth="1"/>
    <col min="10497" max="10497" width="26.42578125" style="58" customWidth="1"/>
    <col min="10498" max="10498" width="11.140625" style="58" customWidth="1"/>
    <col min="10499" max="10499" width="12.85546875" style="58" customWidth="1"/>
    <col min="10500" max="10500" width="11.42578125" style="58" bestFit="1" customWidth="1"/>
    <col min="10501" max="10501" width="8.140625" style="58" customWidth="1"/>
    <col min="10502" max="10502" width="5.85546875" style="58" customWidth="1"/>
    <col min="10503" max="10503" width="6.5703125" style="58" customWidth="1"/>
    <col min="10504" max="10504" width="9.5703125" style="58" customWidth="1"/>
    <col min="10505" max="10505" width="13.42578125" style="58" customWidth="1"/>
    <col min="10506" max="10749" width="11.42578125" style="58" customWidth="1"/>
    <col min="10750" max="10750" width="7.85546875" style="58"/>
    <col min="10751" max="10751" width="6.42578125" style="58" customWidth="1"/>
    <col min="10752" max="10752" width="17.5703125" style="58" customWidth="1"/>
    <col min="10753" max="10753" width="26.42578125" style="58" customWidth="1"/>
    <col min="10754" max="10754" width="11.140625" style="58" customWidth="1"/>
    <col min="10755" max="10755" width="12.85546875" style="58" customWidth="1"/>
    <col min="10756" max="10756" width="11.42578125" style="58" bestFit="1" customWidth="1"/>
    <col min="10757" max="10757" width="8.140625" style="58" customWidth="1"/>
    <col min="10758" max="10758" width="5.85546875" style="58" customWidth="1"/>
    <col min="10759" max="10759" width="6.5703125" style="58" customWidth="1"/>
    <col min="10760" max="10760" width="9.5703125" style="58" customWidth="1"/>
    <col min="10761" max="10761" width="13.42578125" style="58" customWidth="1"/>
    <col min="10762" max="11005" width="11.42578125" style="58" customWidth="1"/>
    <col min="11006" max="11006" width="7.85546875" style="58"/>
    <col min="11007" max="11007" width="6.42578125" style="58" customWidth="1"/>
    <col min="11008" max="11008" width="17.5703125" style="58" customWidth="1"/>
    <col min="11009" max="11009" width="26.42578125" style="58" customWidth="1"/>
    <col min="11010" max="11010" width="11.140625" style="58" customWidth="1"/>
    <col min="11011" max="11011" width="12.85546875" style="58" customWidth="1"/>
    <col min="11012" max="11012" width="11.42578125" style="58" bestFit="1" customWidth="1"/>
    <col min="11013" max="11013" width="8.140625" style="58" customWidth="1"/>
    <col min="11014" max="11014" width="5.85546875" style="58" customWidth="1"/>
    <col min="11015" max="11015" width="6.5703125" style="58" customWidth="1"/>
    <col min="11016" max="11016" width="9.5703125" style="58" customWidth="1"/>
    <col min="11017" max="11017" width="13.42578125" style="58" customWidth="1"/>
    <col min="11018" max="11261" width="11.42578125" style="58" customWidth="1"/>
    <col min="11262" max="11262" width="7.85546875" style="58"/>
    <col min="11263" max="11263" width="6.42578125" style="58" customWidth="1"/>
    <col min="11264" max="11264" width="17.5703125" style="58" customWidth="1"/>
    <col min="11265" max="11265" width="26.42578125" style="58" customWidth="1"/>
    <col min="11266" max="11266" width="11.140625" style="58" customWidth="1"/>
    <col min="11267" max="11267" width="12.85546875" style="58" customWidth="1"/>
    <col min="11268" max="11268" width="11.42578125" style="58" bestFit="1" customWidth="1"/>
    <col min="11269" max="11269" width="8.140625" style="58" customWidth="1"/>
    <col min="11270" max="11270" width="5.85546875" style="58" customWidth="1"/>
    <col min="11271" max="11271" width="6.5703125" style="58" customWidth="1"/>
    <col min="11272" max="11272" width="9.5703125" style="58" customWidth="1"/>
    <col min="11273" max="11273" width="13.42578125" style="58" customWidth="1"/>
    <col min="11274" max="11517" width="11.42578125" style="58" customWidth="1"/>
    <col min="11518" max="11518" width="7.85546875" style="58"/>
    <col min="11519" max="11519" width="6.42578125" style="58" customWidth="1"/>
    <col min="11520" max="11520" width="17.5703125" style="58" customWidth="1"/>
    <col min="11521" max="11521" width="26.42578125" style="58" customWidth="1"/>
    <col min="11522" max="11522" width="11.140625" style="58" customWidth="1"/>
    <col min="11523" max="11523" width="12.85546875" style="58" customWidth="1"/>
    <col min="11524" max="11524" width="11.42578125" style="58" bestFit="1" customWidth="1"/>
    <col min="11525" max="11525" width="8.140625" style="58" customWidth="1"/>
    <col min="11526" max="11526" width="5.85546875" style="58" customWidth="1"/>
    <col min="11527" max="11527" width="6.5703125" style="58" customWidth="1"/>
    <col min="11528" max="11528" width="9.5703125" style="58" customWidth="1"/>
    <col min="11529" max="11529" width="13.42578125" style="58" customWidth="1"/>
    <col min="11530" max="11773" width="11.42578125" style="58" customWidth="1"/>
    <col min="11774" max="11774" width="7.85546875" style="58"/>
    <col min="11775" max="11775" width="6.42578125" style="58" customWidth="1"/>
    <col min="11776" max="11776" width="17.5703125" style="58" customWidth="1"/>
    <col min="11777" max="11777" width="26.42578125" style="58" customWidth="1"/>
    <col min="11778" max="11778" width="11.140625" style="58" customWidth="1"/>
    <col min="11779" max="11779" width="12.85546875" style="58" customWidth="1"/>
    <col min="11780" max="11780" width="11.42578125" style="58" bestFit="1" customWidth="1"/>
    <col min="11781" max="11781" width="8.140625" style="58" customWidth="1"/>
    <col min="11782" max="11782" width="5.85546875" style="58" customWidth="1"/>
    <col min="11783" max="11783" width="6.5703125" style="58" customWidth="1"/>
    <col min="11784" max="11784" width="9.5703125" style="58" customWidth="1"/>
    <col min="11785" max="11785" width="13.42578125" style="58" customWidth="1"/>
    <col min="11786" max="12029" width="11.42578125" style="58" customWidth="1"/>
    <col min="12030" max="12030" width="7.85546875" style="58"/>
    <col min="12031" max="12031" width="6.42578125" style="58" customWidth="1"/>
    <col min="12032" max="12032" width="17.5703125" style="58" customWidth="1"/>
    <col min="12033" max="12033" width="26.42578125" style="58" customWidth="1"/>
    <col min="12034" max="12034" width="11.140625" style="58" customWidth="1"/>
    <col min="12035" max="12035" width="12.85546875" style="58" customWidth="1"/>
    <col min="12036" max="12036" width="11.42578125" style="58" bestFit="1" customWidth="1"/>
    <col min="12037" max="12037" width="8.140625" style="58" customWidth="1"/>
    <col min="12038" max="12038" width="5.85546875" style="58" customWidth="1"/>
    <col min="12039" max="12039" width="6.5703125" style="58" customWidth="1"/>
    <col min="12040" max="12040" width="9.5703125" style="58" customWidth="1"/>
    <col min="12041" max="12041" width="13.42578125" style="58" customWidth="1"/>
    <col min="12042" max="12285" width="11.42578125" style="58" customWidth="1"/>
    <col min="12286" max="12286" width="7.85546875" style="58"/>
    <col min="12287" max="12287" width="6.42578125" style="58" customWidth="1"/>
    <col min="12288" max="12288" width="17.5703125" style="58" customWidth="1"/>
    <col min="12289" max="12289" width="26.42578125" style="58" customWidth="1"/>
    <col min="12290" max="12290" width="11.140625" style="58" customWidth="1"/>
    <col min="12291" max="12291" width="12.85546875" style="58" customWidth="1"/>
    <col min="12292" max="12292" width="11.42578125" style="58" bestFit="1" customWidth="1"/>
    <col min="12293" max="12293" width="8.140625" style="58" customWidth="1"/>
    <col min="12294" max="12294" width="5.85546875" style="58" customWidth="1"/>
    <col min="12295" max="12295" width="6.5703125" style="58" customWidth="1"/>
    <col min="12296" max="12296" width="9.5703125" style="58" customWidth="1"/>
    <col min="12297" max="12297" width="13.42578125" style="58" customWidth="1"/>
    <col min="12298" max="12541" width="11.42578125" style="58" customWidth="1"/>
    <col min="12542" max="12542" width="7.85546875" style="58"/>
    <col min="12543" max="12543" width="6.42578125" style="58" customWidth="1"/>
    <col min="12544" max="12544" width="17.5703125" style="58" customWidth="1"/>
    <col min="12545" max="12545" width="26.42578125" style="58" customWidth="1"/>
    <col min="12546" max="12546" width="11.140625" style="58" customWidth="1"/>
    <col min="12547" max="12547" width="12.85546875" style="58" customWidth="1"/>
    <col min="12548" max="12548" width="11.42578125" style="58" bestFit="1" customWidth="1"/>
    <col min="12549" max="12549" width="8.140625" style="58" customWidth="1"/>
    <col min="12550" max="12550" width="5.85546875" style="58" customWidth="1"/>
    <col min="12551" max="12551" width="6.5703125" style="58" customWidth="1"/>
    <col min="12552" max="12552" width="9.5703125" style="58" customWidth="1"/>
    <col min="12553" max="12553" width="13.42578125" style="58" customWidth="1"/>
    <col min="12554" max="12797" width="11.42578125" style="58" customWidth="1"/>
    <col min="12798" max="12798" width="7.85546875" style="58"/>
    <col min="12799" max="12799" width="6.42578125" style="58" customWidth="1"/>
    <col min="12800" max="12800" width="17.5703125" style="58" customWidth="1"/>
    <col min="12801" max="12801" width="26.42578125" style="58" customWidth="1"/>
    <col min="12802" max="12802" width="11.140625" style="58" customWidth="1"/>
    <col min="12803" max="12803" width="12.85546875" style="58" customWidth="1"/>
    <col min="12804" max="12804" width="11.42578125" style="58" bestFit="1" customWidth="1"/>
    <col min="12805" max="12805" width="8.140625" style="58" customWidth="1"/>
    <col min="12806" max="12806" width="5.85546875" style="58" customWidth="1"/>
    <col min="12807" max="12807" width="6.5703125" style="58" customWidth="1"/>
    <col min="12808" max="12808" width="9.5703125" style="58" customWidth="1"/>
    <col min="12809" max="12809" width="13.42578125" style="58" customWidth="1"/>
    <col min="12810" max="13053" width="11.42578125" style="58" customWidth="1"/>
    <col min="13054" max="13054" width="7.85546875" style="58"/>
    <col min="13055" max="13055" width="6.42578125" style="58" customWidth="1"/>
    <col min="13056" max="13056" width="17.5703125" style="58" customWidth="1"/>
    <col min="13057" max="13057" width="26.42578125" style="58" customWidth="1"/>
    <col min="13058" max="13058" width="11.140625" style="58" customWidth="1"/>
    <col min="13059" max="13059" width="12.85546875" style="58" customWidth="1"/>
    <col min="13060" max="13060" width="11.42578125" style="58" bestFit="1" customWidth="1"/>
    <col min="13061" max="13061" width="8.140625" style="58" customWidth="1"/>
    <col min="13062" max="13062" width="5.85546875" style="58" customWidth="1"/>
    <col min="13063" max="13063" width="6.5703125" style="58" customWidth="1"/>
    <col min="13064" max="13064" width="9.5703125" style="58" customWidth="1"/>
    <col min="13065" max="13065" width="13.42578125" style="58" customWidth="1"/>
    <col min="13066" max="13309" width="11.42578125" style="58" customWidth="1"/>
    <col min="13310" max="13310" width="7.85546875" style="58"/>
    <col min="13311" max="13311" width="6.42578125" style="58" customWidth="1"/>
    <col min="13312" max="13312" width="17.5703125" style="58" customWidth="1"/>
    <col min="13313" max="13313" width="26.42578125" style="58" customWidth="1"/>
    <col min="13314" max="13314" width="11.140625" style="58" customWidth="1"/>
    <col min="13315" max="13315" width="12.85546875" style="58" customWidth="1"/>
    <col min="13316" max="13316" width="11.42578125" style="58" bestFit="1" customWidth="1"/>
    <col min="13317" max="13317" width="8.140625" style="58" customWidth="1"/>
    <col min="13318" max="13318" width="5.85546875" style="58" customWidth="1"/>
    <col min="13319" max="13319" width="6.5703125" style="58" customWidth="1"/>
    <col min="13320" max="13320" width="9.5703125" style="58" customWidth="1"/>
    <col min="13321" max="13321" width="13.42578125" style="58" customWidth="1"/>
    <col min="13322" max="13565" width="11.42578125" style="58" customWidth="1"/>
    <col min="13566" max="13566" width="7.85546875" style="58"/>
    <col min="13567" max="13567" width="6.42578125" style="58" customWidth="1"/>
    <col min="13568" max="13568" width="17.5703125" style="58" customWidth="1"/>
    <col min="13569" max="13569" width="26.42578125" style="58" customWidth="1"/>
    <col min="13570" max="13570" width="11.140625" style="58" customWidth="1"/>
    <col min="13571" max="13571" width="12.85546875" style="58" customWidth="1"/>
    <col min="13572" max="13572" width="11.42578125" style="58" bestFit="1" customWidth="1"/>
    <col min="13573" max="13573" width="8.140625" style="58" customWidth="1"/>
    <col min="13574" max="13574" width="5.85546875" style="58" customWidth="1"/>
    <col min="13575" max="13575" width="6.5703125" style="58" customWidth="1"/>
    <col min="13576" max="13576" width="9.5703125" style="58" customWidth="1"/>
    <col min="13577" max="13577" width="13.42578125" style="58" customWidth="1"/>
    <col min="13578" max="13821" width="11.42578125" style="58" customWidth="1"/>
    <col min="13822" max="13822" width="7.85546875" style="58"/>
    <col min="13823" max="13823" width="6.42578125" style="58" customWidth="1"/>
    <col min="13824" max="13824" width="17.5703125" style="58" customWidth="1"/>
    <col min="13825" max="13825" width="26.42578125" style="58" customWidth="1"/>
    <col min="13826" max="13826" width="11.140625" style="58" customWidth="1"/>
    <col min="13827" max="13827" width="12.85546875" style="58" customWidth="1"/>
    <col min="13828" max="13828" width="11.42578125" style="58" bestFit="1" customWidth="1"/>
    <col min="13829" max="13829" width="8.140625" style="58" customWidth="1"/>
    <col min="13830" max="13830" width="5.85546875" style="58" customWidth="1"/>
    <col min="13831" max="13831" width="6.5703125" style="58" customWidth="1"/>
    <col min="13832" max="13832" width="9.5703125" style="58" customWidth="1"/>
    <col min="13833" max="13833" width="13.42578125" style="58" customWidth="1"/>
    <col min="13834" max="14077" width="11.42578125" style="58" customWidth="1"/>
    <col min="14078" max="14078" width="7.85546875" style="58"/>
    <col min="14079" max="14079" width="6.42578125" style="58" customWidth="1"/>
    <col min="14080" max="14080" width="17.5703125" style="58" customWidth="1"/>
    <col min="14081" max="14081" width="26.42578125" style="58" customWidth="1"/>
    <col min="14082" max="14082" width="11.140625" style="58" customWidth="1"/>
    <col min="14083" max="14083" width="12.85546875" style="58" customWidth="1"/>
    <col min="14084" max="14084" width="11.42578125" style="58" bestFit="1" customWidth="1"/>
    <col min="14085" max="14085" width="8.140625" style="58" customWidth="1"/>
    <col min="14086" max="14086" width="5.85546875" style="58" customWidth="1"/>
    <col min="14087" max="14087" width="6.5703125" style="58" customWidth="1"/>
    <col min="14088" max="14088" width="9.5703125" style="58" customWidth="1"/>
    <col min="14089" max="14089" width="13.42578125" style="58" customWidth="1"/>
    <col min="14090" max="14333" width="11.42578125" style="58" customWidth="1"/>
    <col min="14334" max="14334" width="7.85546875" style="58"/>
    <col min="14335" max="14335" width="6.42578125" style="58" customWidth="1"/>
    <col min="14336" max="14336" width="17.5703125" style="58" customWidth="1"/>
    <col min="14337" max="14337" width="26.42578125" style="58" customWidth="1"/>
    <col min="14338" max="14338" width="11.140625" style="58" customWidth="1"/>
    <col min="14339" max="14339" width="12.85546875" style="58" customWidth="1"/>
    <col min="14340" max="14340" width="11.42578125" style="58" bestFit="1" customWidth="1"/>
    <col min="14341" max="14341" width="8.140625" style="58" customWidth="1"/>
    <col min="14342" max="14342" width="5.85546875" style="58" customWidth="1"/>
    <col min="14343" max="14343" width="6.5703125" style="58" customWidth="1"/>
    <col min="14344" max="14344" width="9.5703125" style="58" customWidth="1"/>
    <col min="14345" max="14345" width="13.42578125" style="58" customWidth="1"/>
    <col min="14346" max="14589" width="11.42578125" style="58" customWidth="1"/>
    <col min="14590" max="14590" width="7.85546875" style="58"/>
    <col min="14591" max="14591" width="6.42578125" style="58" customWidth="1"/>
    <col min="14592" max="14592" width="17.5703125" style="58" customWidth="1"/>
    <col min="14593" max="14593" width="26.42578125" style="58" customWidth="1"/>
    <col min="14594" max="14594" width="11.140625" style="58" customWidth="1"/>
    <col min="14595" max="14595" width="12.85546875" style="58" customWidth="1"/>
    <col min="14596" max="14596" width="11.42578125" style="58" bestFit="1" customWidth="1"/>
    <col min="14597" max="14597" width="8.140625" style="58" customWidth="1"/>
    <col min="14598" max="14598" width="5.85546875" style="58" customWidth="1"/>
    <col min="14599" max="14599" width="6.5703125" style="58" customWidth="1"/>
    <col min="14600" max="14600" width="9.5703125" style="58" customWidth="1"/>
    <col min="14601" max="14601" width="13.42578125" style="58" customWidth="1"/>
    <col min="14602" max="14845" width="11.42578125" style="58" customWidth="1"/>
    <col min="14846" max="14846" width="7.85546875" style="58"/>
    <col min="14847" max="14847" width="6.42578125" style="58" customWidth="1"/>
    <col min="14848" max="14848" width="17.5703125" style="58" customWidth="1"/>
    <col min="14849" max="14849" width="26.42578125" style="58" customWidth="1"/>
    <col min="14850" max="14850" width="11.140625" style="58" customWidth="1"/>
    <col min="14851" max="14851" width="12.85546875" style="58" customWidth="1"/>
    <col min="14852" max="14852" width="11.42578125" style="58" bestFit="1" customWidth="1"/>
    <col min="14853" max="14853" width="8.140625" style="58" customWidth="1"/>
    <col min="14854" max="14854" width="5.85546875" style="58" customWidth="1"/>
    <col min="14855" max="14855" width="6.5703125" style="58" customWidth="1"/>
    <col min="14856" max="14856" width="9.5703125" style="58" customWidth="1"/>
    <col min="14857" max="14857" width="13.42578125" style="58" customWidth="1"/>
    <col min="14858" max="15101" width="11.42578125" style="58" customWidth="1"/>
    <col min="15102" max="15102" width="7.85546875" style="58"/>
    <col min="15103" max="15103" width="6.42578125" style="58" customWidth="1"/>
    <col min="15104" max="15104" width="17.5703125" style="58" customWidth="1"/>
    <col min="15105" max="15105" width="26.42578125" style="58" customWidth="1"/>
    <col min="15106" max="15106" width="11.140625" style="58" customWidth="1"/>
    <col min="15107" max="15107" width="12.85546875" style="58" customWidth="1"/>
    <col min="15108" max="15108" width="11.42578125" style="58" bestFit="1" customWidth="1"/>
    <col min="15109" max="15109" width="8.140625" style="58" customWidth="1"/>
    <col min="15110" max="15110" width="5.85546875" style="58" customWidth="1"/>
    <col min="15111" max="15111" width="6.5703125" style="58" customWidth="1"/>
    <col min="15112" max="15112" width="9.5703125" style="58" customWidth="1"/>
    <col min="15113" max="15113" width="13.42578125" style="58" customWidth="1"/>
    <col min="15114" max="15357" width="11.42578125" style="58" customWidth="1"/>
    <col min="15358" max="15358" width="7.85546875" style="58"/>
    <col min="15359" max="15359" width="6.42578125" style="58" customWidth="1"/>
    <col min="15360" max="15360" width="17.5703125" style="58" customWidth="1"/>
    <col min="15361" max="15361" width="26.42578125" style="58" customWidth="1"/>
    <col min="15362" max="15362" width="11.140625" style="58" customWidth="1"/>
    <col min="15363" max="15363" width="12.85546875" style="58" customWidth="1"/>
    <col min="15364" max="15364" width="11.42578125" style="58" bestFit="1" customWidth="1"/>
    <col min="15365" max="15365" width="8.140625" style="58" customWidth="1"/>
    <col min="15366" max="15366" width="5.85546875" style="58" customWidth="1"/>
    <col min="15367" max="15367" width="6.5703125" style="58" customWidth="1"/>
    <col min="15368" max="15368" width="9.5703125" style="58" customWidth="1"/>
    <col min="15369" max="15369" width="13.42578125" style="58" customWidth="1"/>
    <col min="15370" max="15613" width="11.42578125" style="58" customWidth="1"/>
    <col min="15614" max="15614" width="7.85546875" style="58"/>
    <col min="15615" max="15615" width="6.42578125" style="58" customWidth="1"/>
    <col min="15616" max="15616" width="17.5703125" style="58" customWidth="1"/>
    <col min="15617" max="15617" width="26.42578125" style="58" customWidth="1"/>
    <col min="15618" max="15618" width="11.140625" style="58" customWidth="1"/>
    <col min="15619" max="15619" width="12.85546875" style="58" customWidth="1"/>
    <col min="15620" max="15620" width="11.42578125" style="58" bestFit="1" customWidth="1"/>
    <col min="15621" max="15621" width="8.140625" style="58" customWidth="1"/>
    <col min="15622" max="15622" width="5.85546875" style="58" customWidth="1"/>
    <col min="15623" max="15623" width="6.5703125" style="58" customWidth="1"/>
    <col min="15624" max="15624" width="9.5703125" style="58" customWidth="1"/>
    <col min="15625" max="15625" width="13.42578125" style="58" customWidth="1"/>
    <col min="15626" max="15869" width="11.42578125" style="58" customWidth="1"/>
    <col min="15870" max="15870" width="7.85546875" style="58"/>
    <col min="15871" max="15871" width="6.42578125" style="58" customWidth="1"/>
    <col min="15872" max="15872" width="17.5703125" style="58" customWidth="1"/>
    <col min="15873" max="15873" width="26.42578125" style="58" customWidth="1"/>
    <col min="15874" max="15874" width="11.140625" style="58" customWidth="1"/>
    <col min="15875" max="15875" width="12.85546875" style="58" customWidth="1"/>
    <col min="15876" max="15876" width="11.42578125" style="58" bestFit="1" customWidth="1"/>
    <col min="15877" max="15877" width="8.140625" style="58" customWidth="1"/>
    <col min="15878" max="15878" width="5.85546875" style="58" customWidth="1"/>
    <col min="15879" max="15879" width="6.5703125" style="58" customWidth="1"/>
    <col min="15880" max="15880" width="9.5703125" style="58" customWidth="1"/>
    <col min="15881" max="15881" width="13.42578125" style="58" customWidth="1"/>
    <col min="15882" max="16125" width="11.42578125" style="58" customWidth="1"/>
    <col min="16126" max="16126" width="7.85546875" style="58"/>
    <col min="16127" max="16127" width="6.42578125" style="58" customWidth="1"/>
    <col min="16128" max="16128" width="17.5703125" style="58" customWidth="1"/>
    <col min="16129" max="16129" width="26.42578125" style="58" customWidth="1"/>
    <col min="16130" max="16130" width="11.140625" style="58" customWidth="1"/>
    <col min="16131" max="16131" width="12.85546875" style="58" customWidth="1"/>
    <col min="16132" max="16132" width="11.42578125" style="58" bestFit="1" customWidth="1"/>
    <col min="16133" max="16133" width="8.140625" style="58" customWidth="1"/>
    <col min="16134" max="16134" width="5.85546875" style="58" customWidth="1"/>
    <col min="16135" max="16135" width="6.5703125" style="58" customWidth="1"/>
    <col min="16136" max="16136" width="9.5703125" style="58" customWidth="1"/>
    <col min="16137" max="16137" width="13.42578125" style="58" customWidth="1"/>
    <col min="16138" max="16381" width="11.42578125" style="58" customWidth="1"/>
    <col min="16382" max="16384" width="7.85546875" style="58"/>
  </cols>
  <sheetData>
    <row r="1" spans="1:36" ht="15" thickBot="1">
      <c r="A1" s="118"/>
      <c r="B1" s="1027" t="s">
        <v>0</v>
      </c>
      <c r="C1" s="1028"/>
      <c r="D1" s="1029" t="s">
        <v>187</v>
      </c>
      <c r="E1" s="1030" t="s">
        <v>31</v>
      </c>
      <c r="F1" s="1031"/>
      <c r="G1" s="1030" t="s">
        <v>6</v>
      </c>
      <c r="H1" s="1032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27" customHeight="1" thickBot="1">
      <c r="A2" s="118"/>
      <c r="B2" s="811" t="str">
        <f>'FDT - Garage - Chantier'!G2</f>
        <v>g</v>
      </c>
      <c r="C2" s="812"/>
      <c r="D2" s="620" t="str">
        <f>'FDT - Garage - Chantier'!A2</f>
        <v>QC0000</v>
      </c>
      <c r="E2" s="813">
        <f>LOOKUP(G2,Period!A3:A55,Period!C3:C55)</f>
        <v>45661</v>
      </c>
      <c r="F2" s="814"/>
      <c r="G2" s="815">
        <v>2</v>
      </c>
      <c r="H2" s="816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</row>
    <row r="3" spans="1:36" ht="21" thickBot="1">
      <c r="A3" s="118"/>
      <c r="B3" s="491"/>
      <c r="C3" s="117"/>
      <c r="D3" s="117"/>
      <c r="E3" s="120"/>
      <c r="F3" s="69"/>
      <c r="G3" s="121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</row>
    <row r="4" spans="1:36" ht="24.75" thickBot="1">
      <c r="A4" s="118"/>
      <c r="B4" s="1033" t="s">
        <v>178</v>
      </c>
      <c r="C4" s="1034"/>
      <c r="D4" s="1035" t="s">
        <v>179</v>
      </c>
      <c r="E4" s="1036" t="s">
        <v>180</v>
      </c>
      <c r="F4" s="1037" t="s">
        <v>181</v>
      </c>
      <c r="G4" s="799"/>
      <c r="H4" s="799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</row>
    <row r="5" spans="1:36" ht="21" thickBot="1">
      <c r="A5" s="118"/>
      <c r="B5" s="809" t="str">
        <f>'FDT - Garage - Chantier'!G4</f>
        <v>Full Name</v>
      </c>
      <c r="C5" s="810"/>
      <c r="D5" s="618">
        <f>'FDT - Garage - Chantier'!F2</f>
        <v>0</v>
      </c>
      <c r="E5" s="619">
        <f>'FDT - Garage - Chantier'!F4</f>
        <v>0</v>
      </c>
      <c r="F5" s="1038"/>
      <c r="G5" s="800"/>
      <c r="H5" s="800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</row>
    <row r="6" spans="1:36">
      <c r="B6" s="118"/>
      <c r="C6" s="118"/>
      <c r="D6" s="118"/>
      <c r="E6" s="118"/>
      <c r="G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</row>
    <row r="7" spans="1:36">
      <c r="A7" s="801" t="s">
        <v>21</v>
      </c>
      <c r="B7" s="801"/>
      <c r="C7" s="801"/>
      <c r="D7" s="801"/>
      <c r="E7" s="801"/>
      <c r="F7" s="801"/>
      <c r="G7" s="801"/>
      <c r="H7" s="801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36">
      <c r="A8" s="801"/>
      <c r="B8" s="801"/>
      <c r="C8" s="801"/>
      <c r="D8" s="801"/>
      <c r="E8" s="801"/>
      <c r="F8" s="801"/>
      <c r="G8" s="801"/>
      <c r="H8" s="801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</row>
    <row r="9" spans="1:36">
      <c r="A9" s="118"/>
      <c r="B9" s="119"/>
      <c r="C9" s="119"/>
      <c r="D9" s="119"/>
      <c r="E9" s="119"/>
      <c r="F9" s="119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</row>
    <row r="10" spans="1:36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 ht="70.5" thickBot="1">
      <c r="B11" s="70" t="s">
        <v>75</v>
      </c>
      <c r="C11" s="71" t="s">
        <v>3</v>
      </c>
      <c r="D11" s="72" t="s">
        <v>76</v>
      </c>
      <c r="E11" s="73" t="s">
        <v>77</v>
      </c>
      <c r="F11" s="74" t="s">
        <v>78</v>
      </c>
      <c r="G11" s="118"/>
      <c r="H11" s="122" t="s">
        <v>79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</row>
    <row r="12" spans="1:36" ht="21" customHeight="1">
      <c r="A12" s="118"/>
      <c r="B12" s="75" t="s">
        <v>80</v>
      </c>
      <c r="C12" s="76">
        <f t="shared" ref="C12:C17" si="0">C13-1</f>
        <v>45655</v>
      </c>
      <c r="D12" s="60"/>
      <c r="E12" s="61"/>
      <c r="F12" s="62"/>
      <c r="G12" s="802"/>
      <c r="H12" s="803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6" ht="21" customHeight="1">
      <c r="A13" s="118"/>
      <c r="B13" s="75" t="s">
        <v>81</v>
      </c>
      <c r="C13" s="76">
        <f t="shared" si="0"/>
        <v>45656</v>
      </c>
      <c r="D13" s="63"/>
      <c r="E13" s="64"/>
      <c r="F13" s="65"/>
      <c r="G13" s="802"/>
      <c r="H13" s="803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</row>
    <row r="14" spans="1:36" ht="21" customHeight="1">
      <c r="A14" s="118"/>
      <c r="B14" s="75" t="s">
        <v>82</v>
      </c>
      <c r="C14" s="76">
        <f t="shared" si="0"/>
        <v>45657</v>
      </c>
      <c r="D14" s="63">
        <v>0</v>
      </c>
      <c r="E14" s="64"/>
      <c r="F14" s="65"/>
      <c r="G14" s="802"/>
      <c r="H14" s="803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</row>
    <row r="15" spans="1:36" ht="21" customHeight="1">
      <c r="A15" s="118"/>
      <c r="B15" s="75" t="s">
        <v>83</v>
      </c>
      <c r="C15" s="76">
        <f t="shared" si="0"/>
        <v>45658</v>
      </c>
      <c r="D15" s="63"/>
      <c r="E15" s="64"/>
      <c r="F15" s="65"/>
      <c r="G15" s="802"/>
      <c r="H15" s="803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</row>
    <row r="16" spans="1:36" ht="21" customHeight="1">
      <c r="A16" s="118"/>
      <c r="B16" s="75" t="s">
        <v>84</v>
      </c>
      <c r="C16" s="76">
        <f t="shared" si="0"/>
        <v>45659</v>
      </c>
      <c r="D16" s="63"/>
      <c r="E16" s="64"/>
      <c r="F16" s="65"/>
      <c r="G16" s="802"/>
      <c r="H16" s="803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</row>
    <row r="17" spans="1:36" ht="21" customHeight="1">
      <c r="A17" s="118"/>
      <c r="B17" s="75" t="s">
        <v>85</v>
      </c>
      <c r="C17" s="76">
        <f t="shared" si="0"/>
        <v>45660</v>
      </c>
      <c r="D17" s="63"/>
      <c r="E17" s="64"/>
      <c r="F17" s="65"/>
      <c r="G17" s="802"/>
      <c r="H17" s="803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</row>
    <row r="18" spans="1:36" ht="21" customHeight="1" thickBot="1">
      <c r="A18" s="118"/>
      <c r="B18" s="77" t="s">
        <v>86</v>
      </c>
      <c r="C18" s="78">
        <f>E2</f>
        <v>45661</v>
      </c>
      <c r="D18" s="66"/>
      <c r="E18" s="67"/>
      <c r="F18" s="68"/>
      <c r="G18" s="804"/>
      <c r="H18" s="805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</row>
    <row r="19" spans="1:36" ht="18.75" thickBot="1">
      <c r="A19" s="118"/>
      <c r="B19" s="86"/>
      <c r="C19" s="79" t="s">
        <v>1</v>
      </c>
      <c r="D19" s="80">
        <f>COUNTIF(D12:D18,"X")</f>
        <v>0</v>
      </c>
      <c r="E19" s="81">
        <f t="shared" ref="E19:F19" si="1">COUNTIF(E12:E18,"X")</f>
        <v>0</v>
      </c>
      <c r="F19" s="82">
        <f t="shared" si="1"/>
        <v>0</v>
      </c>
      <c r="G19" s="88"/>
      <c r="H19" s="91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</row>
    <row r="20" spans="1:36" ht="18">
      <c r="A20" s="118"/>
      <c r="B20" s="128"/>
      <c r="C20" s="129" t="s">
        <v>87</v>
      </c>
      <c r="D20" s="130">
        <v>14</v>
      </c>
      <c r="E20" s="130">
        <v>23</v>
      </c>
      <c r="F20" s="130">
        <v>23</v>
      </c>
      <c r="G20" s="128"/>
      <c r="H20" s="12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</row>
    <row r="21" spans="1:36" ht="15" thickBot="1">
      <c r="A21" s="118"/>
      <c r="B21" s="128"/>
      <c r="C21" s="128"/>
      <c r="D21" s="131"/>
      <c r="E21" s="128"/>
      <c r="F21" s="128"/>
      <c r="G21" s="128"/>
      <c r="H21" s="12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</row>
    <row r="22" spans="1:36" s="59" customFormat="1" ht="18.75" thickBot="1">
      <c r="A22" s="122"/>
      <c r="B22" s="87"/>
      <c r="C22" s="83" t="s">
        <v>88</v>
      </c>
      <c r="D22" s="84">
        <f>D19*D20</f>
        <v>0</v>
      </c>
      <c r="E22" s="84">
        <f t="shared" ref="E22:F22" si="2">E19*E20</f>
        <v>0</v>
      </c>
      <c r="F22" s="85">
        <f t="shared" si="2"/>
        <v>0</v>
      </c>
      <c r="G22" s="89"/>
      <c r="H22" s="90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ht="18">
      <c r="A23" s="118"/>
      <c r="B23" s="123"/>
      <c r="C23" s="124"/>
      <c r="D23" s="123"/>
      <c r="E23" s="123"/>
      <c r="F23" s="123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</row>
    <row r="24" spans="1:36" ht="18">
      <c r="A24" s="118"/>
      <c r="B24" s="118"/>
      <c r="C24" s="125" t="s">
        <v>89</v>
      </c>
      <c r="D24" s="126"/>
      <c r="E24" s="127">
        <f>SUM(D22:F22)</f>
        <v>0</v>
      </c>
      <c r="F24" s="123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</row>
    <row r="25" spans="1:36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</row>
    <row r="26" spans="1:36" ht="31.5" thickBot="1">
      <c r="B26" s="806"/>
      <c r="C26" s="806"/>
      <c r="D26" s="118"/>
      <c r="E26" s="807" t="str">
        <f>B2</f>
        <v>g</v>
      </c>
      <c r="F26" s="808"/>
      <c r="G26" s="80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</row>
    <row r="27" spans="1:36">
      <c r="A27" s="118"/>
      <c r="B27" s="798" t="s">
        <v>90</v>
      </c>
      <c r="C27" s="798"/>
      <c r="D27" s="118"/>
      <c r="E27" s="118"/>
      <c r="F27" s="132" t="s">
        <v>91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</row>
    <row r="28" spans="1:36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</row>
    <row r="29" spans="1:36">
      <c r="A29" s="118"/>
      <c r="B29" s="133" t="s">
        <v>92</v>
      </c>
      <c r="C29" s="134">
        <v>14</v>
      </c>
      <c r="D29" s="133" t="s">
        <v>93</v>
      </c>
      <c r="E29" s="134">
        <v>23</v>
      </c>
      <c r="F29" s="133" t="s">
        <v>78</v>
      </c>
      <c r="G29" s="135">
        <v>23</v>
      </c>
      <c r="H29" s="136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</row>
    <row r="30" spans="1:36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</row>
    <row r="31" spans="1:36">
      <c r="A31" s="118"/>
      <c r="B31" s="13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</row>
    <row r="32" spans="1:36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</row>
    <row r="33" spans="1:36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</row>
    <row r="34" spans="1:36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</row>
    <row r="35" spans="1:36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36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</row>
    <row r="37" spans="1:36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</row>
    <row r="38" spans="1:36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</row>
    <row r="39" spans="1:36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</row>
    <row r="40" spans="1:36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</row>
    <row r="41" spans="1:36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</row>
    <row r="42" spans="1:36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</row>
    <row r="43" spans="1:36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</row>
    <row r="44" spans="1:36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</row>
    <row r="45" spans="1:36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</row>
    <row r="46" spans="1:36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</row>
    <row r="47" spans="1:36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</row>
    <row r="48" spans="1:36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</row>
    <row r="49" spans="1:36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</row>
    <row r="50" spans="1:36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</row>
    <row r="51" spans="1:36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</row>
    <row r="52" spans="1:36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</row>
    <row r="53" spans="1:36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</row>
    <row r="54" spans="1:36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</row>
    <row r="55" spans="1:36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36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</row>
    <row r="57" spans="1:36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</row>
    <row r="58" spans="1:36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</row>
    <row r="59" spans="1:36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</row>
    <row r="60" spans="1:36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</row>
    <row r="61" spans="1:36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</row>
    <row r="62" spans="1:36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</row>
    <row r="63" spans="1:36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</row>
    <row r="64" spans="1:36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</row>
    <row r="65" spans="1:36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</row>
    <row r="66" spans="1:36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</row>
    <row r="67" spans="1:36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</row>
    <row r="68" spans="1:36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</row>
    <row r="69" spans="1:36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</row>
    <row r="70" spans="1:36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</row>
    <row r="71" spans="1:36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</row>
    <row r="72" spans="1:36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</row>
    <row r="73" spans="1:36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</row>
    <row r="74" spans="1:36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</row>
    <row r="75" spans="1:36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</row>
    <row r="76" spans="1:36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</row>
    <row r="77" spans="1:36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</row>
    <row r="78" spans="1:36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</row>
    <row r="79" spans="1:36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</row>
    <row r="80" spans="1:36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</row>
    <row r="81" spans="1:36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</row>
    <row r="82" spans="1:36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</row>
    <row r="83" spans="1:36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</row>
    <row r="84" spans="1:36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</row>
    <row r="85" spans="1:36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</row>
    <row r="86" spans="1:36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</row>
    <row r="87" spans="1:36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</row>
    <row r="88" spans="1:36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</row>
    <row r="89" spans="1:36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</row>
    <row r="90" spans="1:36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</row>
    <row r="91" spans="1:36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</row>
    <row r="92" spans="1:36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</row>
    <row r="93" spans="1:36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</row>
    <row r="94" spans="1:36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</row>
    <row r="95" spans="1:36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</row>
    <row r="96" spans="1:36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</row>
    <row r="97" spans="1:36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</row>
    <row r="98" spans="1:36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</row>
    <row r="99" spans="1:36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</row>
    <row r="100" spans="1:36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</row>
    <row r="101" spans="1:36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</row>
    <row r="102" spans="1:36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</row>
    <row r="103" spans="1:36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</row>
    <row r="104" spans="1:36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</row>
    <row r="105" spans="1:36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</row>
    <row r="106" spans="1:36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</row>
    <row r="107" spans="1:36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</row>
    <row r="108" spans="1:36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</row>
    <row r="109" spans="1:36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</row>
    <row r="110" spans="1:36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</row>
    <row r="111" spans="1:36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</row>
    <row r="112" spans="1:36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</row>
    <row r="113" spans="1:36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</row>
    <row r="114" spans="1:36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</row>
    <row r="115" spans="1:36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</row>
    <row r="116" spans="1:36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</row>
    <row r="117" spans="1:36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</row>
    <row r="118" spans="1:36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</row>
    <row r="119" spans="1:36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</row>
    <row r="120" spans="1:36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</row>
    <row r="121" spans="1:36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</row>
    <row r="122" spans="1:36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</row>
    <row r="123" spans="1:36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</row>
    <row r="124" spans="1:36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</row>
    <row r="125" spans="1:36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</row>
    <row r="126" spans="1:36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</row>
    <row r="127" spans="1:36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</row>
    <row r="128" spans="1:36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</row>
    <row r="129" spans="1:18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</row>
    <row r="130" spans="1:18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</row>
    <row r="131" spans="1:18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</row>
    <row r="132" spans="1:18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</row>
    <row r="133" spans="1:18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</row>
    <row r="134" spans="1:18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</row>
    <row r="135" spans="1:18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</row>
    <row r="136" spans="1:18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</row>
    <row r="137" spans="1:18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</row>
    <row r="138" spans="1:18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</row>
    <row r="139" spans="1:18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</row>
    <row r="140" spans="1:18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</row>
    <row r="141" spans="1:18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</row>
    <row r="142" spans="1:18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</row>
    <row r="143" spans="1:18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</row>
    <row r="144" spans="1:18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</row>
    <row r="145" spans="1:18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</row>
    <row r="146" spans="1:18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</row>
    <row r="147" spans="1:18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</row>
    <row r="148" spans="1:18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</row>
    <row r="149" spans="1:18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</row>
    <row r="150" spans="1:18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</row>
    <row r="151" spans="1:18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</row>
    <row r="152" spans="1:18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</row>
    <row r="153" spans="1:18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</row>
    <row r="154" spans="1:18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</row>
    <row r="155" spans="1:18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</row>
    <row r="156" spans="1:18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</row>
    <row r="157" spans="1:18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</row>
    <row r="158" spans="1:18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</row>
    <row r="159" spans="1:18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</row>
    <row r="160" spans="1:18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</row>
    <row r="161" spans="1:18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</row>
    <row r="162" spans="1:18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</row>
    <row r="163" spans="1:18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</row>
    <row r="164" spans="1:18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</row>
    <row r="165" spans="1:18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</row>
    <row r="166" spans="1:18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</row>
    <row r="167" spans="1:18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</row>
    <row r="168" spans="1:18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</row>
    <row r="169" spans="1:18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</row>
    <row r="170" spans="1:18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</row>
    <row r="171" spans="1:18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</row>
    <row r="172" spans="1:18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</row>
    <row r="173" spans="1:18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</row>
  </sheetData>
  <sheetProtection algorithmName="SHA-512" hashValue="xD2Ex6imGf/Ibl3sSUnfXvVum+K5jULOJ84YbHWjxTvBIwmiPqqeKFU1QiZdS2v8MlfTCFn+4TGC7Qk1O2Pt9g==" saltValue="DzfJX8uywCCgtf09RFaxJg==" spinCount="100000" sheet="1" objects="1" scenarios="1" selectLockedCells="1"/>
  <mergeCells count="21">
    <mergeCell ref="B1:C1"/>
    <mergeCell ref="E1:F1"/>
    <mergeCell ref="G1:H1"/>
    <mergeCell ref="B2:C2"/>
    <mergeCell ref="E2:F2"/>
    <mergeCell ref="G2:H2"/>
    <mergeCell ref="B27:C27"/>
    <mergeCell ref="G4:H5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  <mergeCell ref="B4:C4"/>
    <mergeCell ref="F4:F5"/>
    <mergeCell ref="B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verticalDpi="4294967294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FAFF-A7DD-4950-9ACE-8F71135DAE60}">
  <sheetPr>
    <pageSetUpPr fitToPage="1"/>
  </sheetPr>
  <dimension ref="A1:AU691"/>
  <sheetViews>
    <sheetView showZeros="0" zoomScale="55" zoomScaleNormal="55" workbookViewId="0">
      <selection activeCell="E27" sqref="E27"/>
    </sheetView>
  </sheetViews>
  <sheetFormatPr baseColWidth="10" defaultColWidth="11.42578125" defaultRowHeight="12.75"/>
  <cols>
    <col min="1" max="1" width="4.85546875" style="188" customWidth="1"/>
    <col min="2" max="2" width="4.7109375" style="188" customWidth="1"/>
    <col min="3" max="3" width="4.28515625" style="188" customWidth="1"/>
    <col min="4" max="4" width="6.5703125" style="188" customWidth="1"/>
    <col min="5" max="5" width="11" style="247" customWidth="1"/>
    <col min="6" max="6" width="7.7109375" style="247" hidden="1" customWidth="1"/>
    <col min="7" max="8" width="13.5703125" style="188" customWidth="1"/>
    <col min="9" max="9" width="21.85546875" style="188" customWidth="1"/>
    <col min="10" max="10" width="19.42578125" style="188" customWidth="1"/>
    <col min="11" max="11" width="11.7109375" style="188" customWidth="1"/>
    <col min="12" max="12" width="7.42578125" style="235" customWidth="1"/>
    <col min="13" max="13" width="8.85546875" style="235" customWidth="1"/>
    <col min="14" max="15" width="10" style="235" customWidth="1"/>
    <col min="16" max="16" width="11.5703125" style="235" customWidth="1"/>
    <col min="17" max="17" width="4.7109375" style="235" customWidth="1"/>
    <col min="18" max="18" width="13.5703125" style="235" customWidth="1"/>
    <col min="19" max="20" width="13.5703125" style="235" hidden="1" customWidth="1"/>
    <col min="21" max="21" width="20.5703125" style="235" customWidth="1"/>
    <col min="22" max="24" width="4.7109375" style="235" customWidth="1"/>
    <col min="25" max="258" width="11.42578125" style="188"/>
    <col min="259" max="259" width="5.42578125" style="188" customWidth="1"/>
    <col min="260" max="260" width="5" style="188" customWidth="1"/>
    <col min="261" max="261" width="10.5703125" style="188" bestFit="1" customWidth="1"/>
    <col min="262" max="262" width="10" style="188" bestFit="1" customWidth="1"/>
    <col min="263" max="263" width="6.42578125" style="188" customWidth="1"/>
    <col min="264" max="264" width="39.42578125" style="188" customWidth="1"/>
    <col min="265" max="265" width="31.140625" style="188" customWidth="1"/>
    <col min="266" max="266" width="12.140625" style="188" customWidth="1"/>
    <col min="267" max="267" width="6.5703125" style="188" customWidth="1"/>
    <col min="268" max="268" width="7.140625" style="188" customWidth="1"/>
    <col min="269" max="272" width="6.5703125" style="188" customWidth="1"/>
    <col min="273" max="274" width="11.42578125" style="188"/>
    <col min="275" max="280" width="0" style="188" hidden="1" customWidth="1"/>
    <col min="281" max="514" width="11.42578125" style="188"/>
    <col min="515" max="515" width="5.42578125" style="188" customWidth="1"/>
    <col min="516" max="516" width="5" style="188" customWidth="1"/>
    <col min="517" max="517" width="10.5703125" style="188" bestFit="1" customWidth="1"/>
    <col min="518" max="518" width="10" style="188" bestFit="1" customWidth="1"/>
    <col min="519" max="519" width="6.42578125" style="188" customWidth="1"/>
    <col min="520" max="520" width="39.42578125" style="188" customWidth="1"/>
    <col min="521" max="521" width="31.140625" style="188" customWidth="1"/>
    <col min="522" max="522" width="12.140625" style="188" customWidth="1"/>
    <col min="523" max="523" width="6.5703125" style="188" customWidth="1"/>
    <col min="524" max="524" width="7.140625" style="188" customWidth="1"/>
    <col min="525" max="528" width="6.5703125" style="188" customWidth="1"/>
    <col min="529" max="530" width="11.42578125" style="188"/>
    <col min="531" max="536" width="0" style="188" hidden="1" customWidth="1"/>
    <col min="537" max="770" width="11.42578125" style="188"/>
    <col min="771" max="771" width="5.42578125" style="188" customWidth="1"/>
    <col min="772" max="772" width="5" style="188" customWidth="1"/>
    <col min="773" max="773" width="10.5703125" style="188" bestFit="1" customWidth="1"/>
    <col min="774" max="774" width="10" style="188" bestFit="1" customWidth="1"/>
    <col min="775" max="775" width="6.42578125" style="188" customWidth="1"/>
    <col min="776" max="776" width="39.42578125" style="188" customWidth="1"/>
    <col min="777" max="777" width="31.140625" style="188" customWidth="1"/>
    <col min="778" max="778" width="12.140625" style="188" customWidth="1"/>
    <col min="779" max="779" width="6.5703125" style="188" customWidth="1"/>
    <col min="780" max="780" width="7.140625" style="188" customWidth="1"/>
    <col min="781" max="784" width="6.5703125" style="188" customWidth="1"/>
    <col min="785" max="786" width="11.42578125" style="188"/>
    <col min="787" max="792" width="0" style="188" hidden="1" customWidth="1"/>
    <col min="793" max="1026" width="11.42578125" style="188"/>
    <col min="1027" max="1027" width="5.42578125" style="188" customWidth="1"/>
    <col min="1028" max="1028" width="5" style="188" customWidth="1"/>
    <col min="1029" max="1029" width="10.5703125" style="188" bestFit="1" customWidth="1"/>
    <col min="1030" max="1030" width="10" style="188" bestFit="1" customWidth="1"/>
    <col min="1031" max="1031" width="6.42578125" style="188" customWidth="1"/>
    <col min="1032" max="1032" width="39.42578125" style="188" customWidth="1"/>
    <col min="1033" max="1033" width="31.140625" style="188" customWidth="1"/>
    <col min="1034" max="1034" width="12.140625" style="188" customWidth="1"/>
    <col min="1035" max="1035" width="6.5703125" style="188" customWidth="1"/>
    <col min="1036" max="1036" width="7.140625" style="188" customWidth="1"/>
    <col min="1037" max="1040" width="6.5703125" style="188" customWidth="1"/>
    <col min="1041" max="1042" width="11.42578125" style="188"/>
    <col min="1043" max="1048" width="0" style="188" hidden="1" customWidth="1"/>
    <col min="1049" max="1282" width="11.42578125" style="188"/>
    <col min="1283" max="1283" width="5.42578125" style="188" customWidth="1"/>
    <col min="1284" max="1284" width="5" style="188" customWidth="1"/>
    <col min="1285" max="1285" width="10.5703125" style="188" bestFit="1" customWidth="1"/>
    <col min="1286" max="1286" width="10" style="188" bestFit="1" customWidth="1"/>
    <col min="1287" max="1287" width="6.42578125" style="188" customWidth="1"/>
    <col min="1288" max="1288" width="39.42578125" style="188" customWidth="1"/>
    <col min="1289" max="1289" width="31.140625" style="188" customWidth="1"/>
    <col min="1290" max="1290" width="12.140625" style="188" customWidth="1"/>
    <col min="1291" max="1291" width="6.5703125" style="188" customWidth="1"/>
    <col min="1292" max="1292" width="7.140625" style="188" customWidth="1"/>
    <col min="1293" max="1296" width="6.5703125" style="188" customWidth="1"/>
    <col min="1297" max="1298" width="11.42578125" style="188"/>
    <col min="1299" max="1304" width="0" style="188" hidden="1" customWidth="1"/>
    <col min="1305" max="1538" width="11.42578125" style="188"/>
    <col min="1539" max="1539" width="5.42578125" style="188" customWidth="1"/>
    <col min="1540" max="1540" width="5" style="188" customWidth="1"/>
    <col min="1541" max="1541" width="10.5703125" style="188" bestFit="1" customWidth="1"/>
    <col min="1542" max="1542" width="10" style="188" bestFit="1" customWidth="1"/>
    <col min="1543" max="1543" width="6.42578125" style="188" customWidth="1"/>
    <col min="1544" max="1544" width="39.42578125" style="188" customWidth="1"/>
    <col min="1545" max="1545" width="31.140625" style="188" customWidth="1"/>
    <col min="1546" max="1546" width="12.140625" style="188" customWidth="1"/>
    <col min="1547" max="1547" width="6.5703125" style="188" customWidth="1"/>
    <col min="1548" max="1548" width="7.140625" style="188" customWidth="1"/>
    <col min="1549" max="1552" width="6.5703125" style="188" customWidth="1"/>
    <col min="1553" max="1554" width="11.42578125" style="188"/>
    <col min="1555" max="1560" width="0" style="188" hidden="1" customWidth="1"/>
    <col min="1561" max="1794" width="11.42578125" style="188"/>
    <col min="1795" max="1795" width="5.42578125" style="188" customWidth="1"/>
    <col min="1796" max="1796" width="5" style="188" customWidth="1"/>
    <col min="1797" max="1797" width="10.5703125" style="188" bestFit="1" customWidth="1"/>
    <col min="1798" max="1798" width="10" style="188" bestFit="1" customWidth="1"/>
    <col min="1799" max="1799" width="6.42578125" style="188" customWidth="1"/>
    <col min="1800" max="1800" width="39.42578125" style="188" customWidth="1"/>
    <col min="1801" max="1801" width="31.140625" style="188" customWidth="1"/>
    <col min="1802" max="1802" width="12.140625" style="188" customWidth="1"/>
    <col min="1803" max="1803" width="6.5703125" style="188" customWidth="1"/>
    <col min="1804" max="1804" width="7.140625" style="188" customWidth="1"/>
    <col min="1805" max="1808" width="6.5703125" style="188" customWidth="1"/>
    <col min="1809" max="1810" width="11.42578125" style="188"/>
    <col min="1811" max="1816" width="0" style="188" hidden="1" customWidth="1"/>
    <col min="1817" max="2050" width="11.42578125" style="188"/>
    <col min="2051" max="2051" width="5.42578125" style="188" customWidth="1"/>
    <col min="2052" max="2052" width="5" style="188" customWidth="1"/>
    <col min="2053" max="2053" width="10.5703125" style="188" bestFit="1" customWidth="1"/>
    <col min="2054" max="2054" width="10" style="188" bestFit="1" customWidth="1"/>
    <col min="2055" max="2055" width="6.42578125" style="188" customWidth="1"/>
    <col min="2056" max="2056" width="39.42578125" style="188" customWidth="1"/>
    <col min="2057" max="2057" width="31.140625" style="188" customWidth="1"/>
    <col min="2058" max="2058" width="12.140625" style="188" customWidth="1"/>
    <col min="2059" max="2059" width="6.5703125" style="188" customWidth="1"/>
    <col min="2060" max="2060" width="7.140625" style="188" customWidth="1"/>
    <col min="2061" max="2064" width="6.5703125" style="188" customWidth="1"/>
    <col min="2065" max="2066" width="11.42578125" style="188"/>
    <col min="2067" max="2072" width="0" style="188" hidden="1" customWidth="1"/>
    <col min="2073" max="2306" width="11.42578125" style="188"/>
    <col min="2307" max="2307" width="5.42578125" style="188" customWidth="1"/>
    <col min="2308" max="2308" width="5" style="188" customWidth="1"/>
    <col min="2309" max="2309" width="10.5703125" style="188" bestFit="1" customWidth="1"/>
    <col min="2310" max="2310" width="10" style="188" bestFit="1" customWidth="1"/>
    <col min="2311" max="2311" width="6.42578125" style="188" customWidth="1"/>
    <col min="2312" max="2312" width="39.42578125" style="188" customWidth="1"/>
    <col min="2313" max="2313" width="31.140625" style="188" customWidth="1"/>
    <col min="2314" max="2314" width="12.140625" style="188" customWidth="1"/>
    <col min="2315" max="2315" width="6.5703125" style="188" customWidth="1"/>
    <col min="2316" max="2316" width="7.140625" style="188" customWidth="1"/>
    <col min="2317" max="2320" width="6.5703125" style="188" customWidth="1"/>
    <col min="2321" max="2322" width="11.42578125" style="188"/>
    <col min="2323" max="2328" width="0" style="188" hidden="1" customWidth="1"/>
    <col min="2329" max="2562" width="11.42578125" style="188"/>
    <col min="2563" max="2563" width="5.42578125" style="188" customWidth="1"/>
    <col min="2564" max="2564" width="5" style="188" customWidth="1"/>
    <col min="2565" max="2565" width="10.5703125" style="188" bestFit="1" customWidth="1"/>
    <col min="2566" max="2566" width="10" style="188" bestFit="1" customWidth="1"/>
    <col min="2567" max="2567" width="6.42578125" style="188" customWidth="1"/>
    <col min="2568" max="2568" width="39.42578125" style="188" customWidth="1"/>
    <col min="2569" max="2569" width="31.140625" style="188" customWidth="1"/>
    <col min="2570" max="2570" width="12.140625" style="188" customWidth="1"/>
    <col min="2571" max="2571" width="6.5703125" style="188" customWidth="1"/>
    <col min="2572" max="2572" width="7.140625" style="188" customWidth="1"/>
    <col min="2573" max="2576" width="6.5703125" style="188" customWidth="1"/>
    <col min="2577" max="2578" width="11.42578125" style="188"/>
    <col min="2579" max="2584" width="0" style="188" hidden="1" customWidth="1"/>
    <col min="2585" max="2818" width="11.42578125" style="188"/>
    <col min="2819" max="2819" width="5.42578125" style="188" customWidth="1"/>
    <col min="2820" max="2820" width="5" style="188" customWidth="1"/>
    <col min="2821" max="2821" width="10.5703125" style="188" bestFit="1" customWidth="1"/>
    <col min="2822" max="2822" width="10" style="188" bestFit="1" customWidth="1"/>
    <col min="2823" max="2823" width="6.42578125" style="188" customWidth="1"/>
    <col min="2824" max="2824" width="39.42578125" style="188" customWidth="1"/>
    <col min="2825" max="2825" width="31.140625" style="188" customWidth="1"/>
    <col min="2826" max="2826" width="12.140625" style="188" customWidth="1"/>
    <col min="2827" max="2827" width="6.5703125" style="188" customWidth="1"/>
    <col min="2828" max="2828" width="7.140625" style="188" customWidth="1"/>
    <col min="2829" max="2832" width="6.5703125" style="188" customWidth="1"/>
    <col min="2833" max="2834" width="11.42578125" style="188"/>
    <col min="2835" max="2840" width="0" style="188" hidden="1" customWidth="1"/>
    <col min="2841" max="3074" width="11.42578125" style="188"/>
    <col min="3075" max="3075" width="5.42578125" style="188" customWidth="1"/>
    <col min="3076" max="3076" width="5" style="188" customWidth="1"/>
    <col min="3077" max="3077" width="10.5703125" style="188" bestFit="1" customWidth="1"/>
    <col min="3078" max="3078" width="10" style="188" bestFit="1" customWidth="1"/>
    <col min="3079" max="3079" width="6.42578125" style="188" customWidth="1"/>
    <col min="3080" max="3080" width="39.42578125" style="188" customWidth="1"/>
    <col min="3081" max="3081" width="31.140625" style="188" customWidth="1"/>
    <col min="3082" max="3082" width="12.140625" style="188" customWidth="1"/>
    <col min="3083" max="3083" width="6.5703125" style="188" customWidth="1"/>
    <col min="3084" max="3084" width="7.140625" style="188" customWidth="1"/>
    <col min="3085" max="3088" width="6.5703125" style="188" customWidth="1"/>
    <col min="3089" max="3090" width="11.42578125" style="188"/>
    <col min="3091" max="3096" width="0" style="188" hidden="1" customWidth="1"/>
    <col min="3097" max="3330" width="11.42578125" style="188"/>
    <col min="3331" max="3331" width="5.42578125" style="188" customWidth="1"/>
    <col min="3332" max="3332" width="5" style="188" customWidth="1"/>
    <col min="3333" max="3333" width="10.5703125" style="188" bestFit="1" customWidth="1"/>
    <col min="3334" max="3334" width="10" style="188" bestFit="1" customWidth="1"/>
    <col min="3335" max="3335" width="6.42578125" style="188" customWidth="1"/>
    <col min="3336" max="3336" width="39.42578125" style="188" customWidth="1"/>
    <col min="3337" max="3337" width="31.140625" style="188" customWidth="1"/>
    <col min="3338" max="3338" width="12.140625" style="188" customWidth="1"/>
    <col min="3339" max="3339" width="6.5703125" style="188" customWidth="1"/>
    <col min="3340" max="3340" width="7.140625" style="188" customWidth="1"/>
    <col min="3341" max="3344" width="6.5703125" style="188" customWidth="1"/>
    <col min="3345" max="3346" width="11.42578125" style="188"/>
    <col min="3347" max="3352" width="0" style="188" hidden="1" customWidth="1"/>
    <col min="3353" max="3586" width="11.42578125" style="188"/>
    <col min="3587" max="3587" width="5.42578125" style="188" customWidth="1"/>
    <col min="3588" max="3588" width="5" style="188" customWidth="1"/>
    <col min="3589" max="3589" width="10.5703125" style="188" bestFit="1" customWidth="1"/>
    <col min="3590" max="3590" width="10" style="188" bestFit="1" customWidth="1"/>
    <col min="3591" max="3591" width="6.42578125" style="188" customWidth="1"/>
    <col min="3592" max="3592" width="39.42578125" style="188" customWidth="1"/>
    <col min="3593" max="3593" width="31.140625" style="188" customWidth="1"/>
    <col min="3594" max="3594" width="12.140625" style="188" customWidth="1"/>
    <col min="3595" max="3595" width="6.5703125" style="188" customWidth="1"/>
    <col min="3596" max="3596" width="7.140625" style="188" customWidth="1"/>
    <col min="3597" max="3600" width="6.5703125" style="188" customWidth="1"/>
    <col min="3601" max="3602" width="11.42578125" style="188"/>
    <col min="3603" max="3608" width="0" style="188" hidden="1" customWidth="1"/>
    <col min="3609" max="3842" width="11.42578125" style="188"/>
    <col min="3843" max="3843" width="5.42578125" style="188" customWidth="1"/>
    <col min="3844" max="3844" width="5" style="188" customWidth="1"/>
    <col min="3845" max="3845" width="10.5703125" style="188" bestFit="1" customWidth="1"/>
    <col min="3846" max="3846" width="10" style="188" bestFit="1" customWidth="1"/>
    <col min="3847" max="3847" width="6.42578125" style="188" customWidth="1"/>
    <col min="3848" max="3848" width="39.42578125" style="188" customWidth="1"/>
    <col min="3849" max="3849" width="31.140625" style="188" customWidth="1"/>
    <col min="3850" max="3850" width="12.140625" style="188" customWidth="1"/>
    <col min="3851" max="3851" width="6.5703125" style="188" customWidth="1"/>
    <col min="3852" max="3852" width="7.140625" style="188" customWidth="1"/>
    <col min="3853" max="3856" width="6.5703125" style="188" customWidth="1"/>
    <col min="3857" max="3858" width="11.42578125" style="188"/>
    <col min="3859" max="3864" width="0" style="188" hidden="1" customWidth="1"/>
    <col min="3865" max="4098" width="11.42578125" style="188"/>
    <col min="4099" max="4099" width="5.42578125" style="188" customWidth="1"/>
    <col min="4100" max="4100" width="5" style="188" customWidth="1"/>
    <col min="4101" max="4101" width="10.5703125" style="188" bestFit="1" customWidth="1"/>
    <col min="4102" max="4102" width="10" style="188" bestFit="1" customWidth="1"/>
    <col min="4103" max="4103" width="6.42578125" style="188" customWidth="1"/>
    <col min="4104" max="4104" width="39.42578125" style="188" customWidth="1"/>
    <col min="4105" max="4105" width="31.140625" style="188" customWidth="1"/>
    <col min="4106" max="4106" width="12.140625" style="188" customWidth="1"/>
    <col min="4107" max="4107" width="6.5703125" style="188" customWidth="1"/>
    <col min="4108" max="4108" width="7.140625" style="188" customWidth="1"/>
    <col min="4109" max="4112" width="6.5703125" style="188" customWidth="1"/>
    <col min="4113" max="4114" width="11.42578125" style="188"/>
    <col min="4115" max="4120" width="0" style="188" hidden="1" customWidth="1"/>
    <col min="4121" max="4354" width="11.42578125" style="188"/>
    <col min="4355" max="4355" width="5.42578125" style="188" customWidth="1"/>
    <col min="4356" max="4356" width="5" style="188" customWidth="1"/>
    <col min="4357" max="4357" width="10.5703125" style="188" bestFit="1" customWidth="1"/>
    <col min="4358" max="4358" width="10" style="188" bestFit="1" customWidth="1"/>
    <col min="4359" max="4359" width="6.42578125" style="188" customWidth="1"/>
    <col min="4360" max="4360" width="39.42578125" style="188" customWidth="1"/>
    <col min="4361" max="4361" width="31.140625" style="188" customWidth="1"/>
    <col min="4362" max="4362" width="12.140625" style="188" customWidth="1"/>
    <col min="4363" max="4363" width="6.5703125" style="188" customWidth="1"/>
    <col min="4364" max="4364" width="7.140625" style="188" customWidth="1"/>
    <col min="4365" max="4368" width="6.5703125" style="188" customWidth="1"/>
    <col min="4369" max="4370" width="11.42578125" style="188"/>
    <col min="4371" max="4376" width="0" style="188" hidden="1" customWidth="1"/>
    <col min="4377" max="4610" width="11.42578125" style="188"/>
    <col min="4611" max="4611" width="5.42578125" style="188" customWidth="1"/>
    <col min="4612" max="4612" width="5" style="188" customWidth="1"/>
    <col min="4613" max="4613" width="10.5703125" style="188" bestFit="1" customWidth="1"/>
    <col min="4614" max="4614" width="10" style="188" bestFit="1" customWidth="1"/>
    <col min="4615" max="4615" width="6.42578125" style="188" customWidth="1"/>
    <col min="4616" max="4616" width="39.42578125" style="188" customWidth="1"/>
    <col min="4617" max="4617" width="31.140625" style="188" customWidth="1"/>
    <col min="4618" max="4618" width="12.140625" style="188" customWidth="1"/>
    <col min="4619" max="4619" width="6.5703125" style="188" customWidth="1"/>
    <col min="4620" max="4620" width="7.140625" style="188" customWidth="1"/>
    <col min="4621" max="4624" width="6.5703125" style="188" customWidth="1"/>
    <col min="4625" max="4626" width="11.42578125" style="188"/>
    <col min="4627" max="4632" width="0" style="188" hidden="1" customWidth="1"/>
    <col min="4633" max="4866" width="11.42578125" style="188"/>
    <col min="4867" max="4867" width="5.42578125" style="188" customWidth="1"/>
    <col min="4868" max="4868" width="5" style="188" customWidth="1"/>
    <col min="4869" max="4869" width="10.5703125" style="188" bestFit="1" customWidth="1"/>
    <col min="4870" max="4870" width="10" style="188" bestFit="1" customWidth="1"/>
    <col min="4871" max="4871" width="6.42578125" style="188" customWidth="1"/>
    <col min="4872" max="4872" width="39.42578125" style="188" customWidth="1"/>
    <col min="4873" max="4873" width="31.140625" style="188" customWidth="1"/>
    <col min="4874" max="4874" width="12.140625" style="188" customWidth="1"/>
    <col min="4875" max="4875" width="6.5703125" style="188" customWidth="1"/>
    <col min="4876" max="4876" width="7.140625" style="188" customWidth="1"/>
    <col min="4877" max="4880" width="6.5703125" style="188" customWidth="1"/>
    <col min="4881" max="4882" width="11.42578125" style="188"/>
    <col min="4883" max="4888" width="0" style="188" hidden="1" customWidth="1"/>
    <col min="4889" max="5122" width="11.42578125" style="188"/>
    <col min="5123" max="5123" width="5.42578125" style="188" customWidth="1"/>
    <col min="5124" max="5124" width="5" style="188" customWidth="1"/>
    <col min="5125" max="5125" width="10.5703125" style="188" bestFit="1" customWidth="1"/>
    <col min="5126" max="5126" width="10" style="188" bestFit="1" customWidth="1"/>
    <col min="5127" max="5127" width="6.42578125" style="188" customWidth="1"/>
    <col min="5128" max="5128" width="39.42578125" style="188" customWidth="1"/>
    <col min="5129" max="5129" width="31.140625" style="188" customWidth="1"/>
    <col min="5130" max="5130" width="12.140625" style="188" customWidth="1"/>
    <col min="5131" max="5131" width="6.5703125" style="188" customWidth="1"/>
    <col min="5132" max="5132" width="7.140625" style="188" customWidth="1"/>
    <col min="5133" max="5136" width="6.5703125" style="188" customWidth="1"/>
    <col min="5137" max="5138" width="11.42578125" style="188"/>
    <col min="5139" max="5144" width="0" style="188" hidden="1" customWidth="1"/>
    <col min="5145" max="5378" width="11.42578125" style="188"/>
    <col min="5379" max="5379" width="5.42578125" style="188" customWidth="1"/>
    <col min="5380" max="5380" width="5" style="188" customWidth="1"/>
    <col min="5381" max="5381" width="10.5703125" style="188" bestFit="1" customWidth="1"/>
    <col min="5382" max="5382" width="10" style="188" bestFit="1" customWidth="1"/>
    <col min="5383" max="5383" width="6.42578125" style="188" customWidth="1"/>
    <col min="5384" max="5384" width="39.42578125" style="188" customWidth="1"/>
    <col min="5385" max="5385" width="31.140625" style="188" customWidth="1"/>
    <col min="5386" max="5386" width="12.140625" style="188" customWidth="1"/>
    <col min="5387" max="5387" width="6.5703125" style="188" customWidth="1"/>
    <col min="5388" max="5388" width="7.140625" style="188" customWidth="1"/>
    <col min="5389" max="5392" width="6.5703125" style="188" customWidth="1"/>
    <col min="5393" max="5394" width="11.42578125" style="188"/>
    <col min="5395" max="5400" width="0" style="188" hidden="1" customWidth="1"/>
    <col min="5401" max="5634" width="11.42578125" style="188"/>
    <col min="5635" max="5635" width="5.42578125" style="188" customWidth="1"/>
    <col min="5636" max="5636" width="5" style="188" customWidth="1"/>
    <col min="5637" max="5637" width="10.5703125" style="188" bestFit="1" customWidth="1"/>
    <col min="5638" max="5638" width="10" style="188" bestFit="1" customWidth="1"/>
    <col min="5639" max="5639" width="6.42578125" style="188" customWidth="1"/>
    <col min="5640" max="5640" width="39.42578125" style="188" customWidth="1"/>
    <col min="5641" max="5641" width="31.140625" style="188" customWidth="1"/>
    <col min="5642" max="5642" width="12.140625" style="188" customWidth="1"/>
    <col min="5643" max="5643" width="6.5703125" style="188" customWidth="1"/>
    <col min="5644" max="5644" width="7.140625" style="188" customWidth="1"/>
    <col min="5645" max="5648" width="6.5703125" style="188" customWidth="1"/>
    <col min="5649" max="5650" width="11.42578125" style="188"/>
    <col min="5651" max="5656" width="0" style="188" hidden="1" customWidth="1"/>
    <col min="5657" max="5890" width="11.42578125" style="188"/>
    <col min="5891" max="5891" width="5.42578125" style="188" customWidth="1"/>
    <col min="5892" max="5892" width="5" style="188" customWidth="1"/>
    <col min="5893" max="5893" width="10.5703125" style="188" bestFit="1" customWidth="1"/>
    <col min="5894" max="5894" width="10" style="188" bestFit="1" customWidth="1"/>
    <col min="5895" max="5895" width="6.42578125" style="188" customWidth="1"/>
    <col min="5896" max="5896" width="39.42578125" style="188" customWidth="1"/>
    <col min="5897" max="5897" width="31.140625" style="188" customWidth="1"/>
    <col min="5898" max="5898" width="12.140625" style="188" customWidth="1"/>
    <col min="5899" max="5899" width="6.5703125" style="188" customWidth="1"/>
    <col min="5900" max="5900" width="7.140625" style="188" customWidth="1"/>
    <col min="5901" max="5904" width="6.5703125" style="188" customWidth="1"/>
    <col min="5905" max="5906" width="11.42578125" style="188"/>
    <col min="5907" max="5912" width="0" style="188" hidden="1" customWidth="1"/>
    <col min="5913" max="6146" width="11.42578125" style="188"/>
    <col min="6147" max="6147" width="5.42578125" style="188" customWidth="1"/>
    <col min="6148" max="6148" width="5" style="188" customWidth="1"/>
    <col min="6149" max="6149" width="10.5703125" style="188" bestFit="1" customWidth="1"/>
    <col min="6150" max="6150" width="10" style="188" bestFit="1" customWidth="1"/>
    <col min="6151" max="6151" width="6.42578125" style="188" customWidth="1"/>
    <col min="6152" max="6152" width="39.42578125" style="188" customWidth="1"/>
    <col min="6153" max="6153" width="31.140625" style="188" customWidth="1"/>
    <col min="6154" max="6154" width="12.140625" style="188" customWidth="1"/>
    <col min="6155" max="6155" width="6.5703125" style="188" customWidth="1"/>
    <col min="6156" max="6156" width="7.140625" style="188" customWidth="1"/>
    <col min="6157" max="6160" width="6.5703125" style="188" customWidth="1"/>
    <col min="6161" max="6162" width="11.42578125" style="188"/>
    <col min="6163" max="6168" width="0" style="188" hidden="1" customWidth="1"/>
    <col min="6169" max="6402" width="11.42578125" style="188"/>
    <col min="6403" max="6403" width="5.42578125" style="188" customWidth="1"/>
    <col min="6404" max="6404" width="5" style="188" customWidth="1"/>
    <col min="6405" max="6405" width="10.5703125" style="188" bestFit="1" customWidth="1"/>
    <col min="6406" max="6406" width="10" style="188" bestFit="1" customWidth="1"/>
    <col min="6407" max="6407" width="6.42578125" style="188" customWidth="1"/>
    <col min="6408" max="6408" width="39.42578125" style="188" customWidth="1"/>
    <col min="6409" max="6409" width="31.140625" style="188" customWidth="1"/>
    <col min="6410" max="6410" width="12.140625" style="188" customWidth="1"/>
    <col min="6411" max="6411" width="6.5703125" style="188" customWidth="1"/>
    <col min="6412" max="6412" width="7.140625" style="188" customWidth="1"/>
    <col min="6413" max="6416" width="6.5703125" style="188" customWidth="1"/>
    <col min="6417" max="6418" width="11.42578125" style="188"/>
    <col min="6419" max="6424" width="0" style="188" hidden="1" customWidth="1"/>
    <col min="6425" max="6658" width="11.42578125" style="188"/>
    <col min="6659" max="6659" width="5.42578125" style="188" customWidth="1"/>
    <col min="6660" max="6660" width="5" style="188" customWidth="1"/>
    <col min="6661" max="6661" width="10.5703125" style="188" bestFit="1" customWidth="1"/>
    <col min="6662" max="6662" width="10" style="188" bestFit="1" customWidth="1"/>
    <col min="6663" max="6663" width="6.42578125" style="188" customWidth="1"/>
    <col min="6664" max="6664" width="39.42578125" style="188" customWidth="1"/>
    <col min="6665" max="6665" width="31.140625" style="188" customWidth="1"/>
    <col min="6666" max="6666" width="12.140625" style="188" customWidth="1"/>
    <col min="6667" max="6667" width="6.5703125" style="188" customWidth="1"/>
    <col min="6668" max="6668" width="7.140625" style="188" customWidth="1"/>
    <col min="6669" max="6672" width="6.5703125" style="188" customWidth="1"/>
    <col min="6673" max="6674" width="11.42578125" style="188"/>
    <col min="6675" max="6680" width="0" style="188" hidden="1" customWidth="1"/>
    <col min="6681" max="6914" width="11.42578125" style="188"/>
    <col min="6915" max="6915" width="5.42578125" style="188" customWidth="1"/>
    <col min="6916" max="6916" width="5" style="188" customWidth="1"/>
    <col min="6917" max="6917" width="10.5703125" style="188" bestFit="1" customWidth="1"/>
    <col min="6918" max="6918" width="10" style="188" bestFit="1" customWidth="1"/>
    <col min="6919" max="6919" width="6.42578125" style="188" customWidth="1"/>
    <col min="6920" max="6920" width="39.42578125" style="188" customWidth="1"/>
    <col min="6921" max="6921" width="31.140625" style="188" customWidth="1"/>
    <col min="6922" max="6922" width="12.140625" style="188" customWidth="1"/>
    <col min="6923" max="6923" width="6.5703125" style="188" customWidth="1"/>
    <col min="6924" max="6924" width="7.140625" style="188" customWidth="1"/>
    <col min="6925" max="6928" width="6.5703125" style="188" customWidth="1"/>
    <col min="6929" max="6930" width="11.42578125" style="188"/>
    <col min="6931" max="6936" width="0" style="188" hidden="1" customWidth="1"/>
    <col min="6937" max="7170" width="11.42578125" style="188"/>
    <col min="7171" max="7171" width="5.42578125" style="188" customWidth="1"/>
    <col min="7172" max="7172" width="5" style="188" customWidth="1"/>
    <col min="7173" max="7173" width="10.5703125" style="188" bestFit="1" customWidth="1"/>
    <col min="7174" max="7174" width="10" style="188" bestFit="1" customWidth="1"/>
    <col min="7175" max="7175" width="6.42578125" style="188" customWidth="1"/>
    <col min="7176" max="7176" width="39.42578125" style="188" customWidth="1"/>
    <col min="7177" max="7177" width="31.140625" style="188" customWidth="1"/>
    <col min="7178" max="7178" width="12.140625" style="188" customWidth="1"/>
    <col min="7179" max="7179" width="6.5703125" style="188" customWidth="1"/>
    <col min="7180" max="7180" width="7.140625" style="188" customWidth="1"/>
    <col min="7181" max="7184" width="6.5703125" style="188" customWidth="1"/>
    <col min="7185" max="7186" width="11.42578125" style="188"/>
    <col min="7187" max="7192" width="0" style="188" hidden="1" customWidth="1"/>
    <col min="7193" max="7426" width="11.42578125" style="188"/>
    <col min="7427" max="7427" width="5.42578125" style="188" customWidth="1"/>
    <col min="7428" max="7428" width="5" style="188" customWidth="1"/>
    <col min="7429" max="7429" width="10.5703125" style="188" bestFit="1" customWidth="1"/>
    <col min="7430" max="7430" width="10" style="188" bestFit="1" customWidth="1"/>
    <col min="7431" max="7431" width="6.42578125" style="188" customWidth="1"/>
    <col min="7432" max="7432" width="39.42578125" style="188" customWidth="1"/>
    <col min="7433" max="7433" width="31.140625" style="188" customWidth="1"/>
    <col min="7434" max="7434" width="12.140625" style="188" customWidth="1"/>
    <col min="7435" max="7435" width="6.5703125" style="188" customWidth="1"/>
    <col min="7436" max="7436" width="7.140625" style="188" customWidth="1"/>
    <col min="7437" max="7440" width="6.5703125" style="188" customWidth="1"/>
    <col min="7441" max="7442" width="11.42578125" style="188"/>
    <col min="7443" max="7448" width="0" style="188" hidden="1" customWidth="1"/>
    <col min="7449" max="7682" width="11.42578125" style="188"/>
    <col min="7683" max="7683" width="5.42578125" style="188" customWidth="1"/>
    <col min="7684" max="7684" width="5" style="188" customWidth="1"/>
    <col min="7685" max="7685" width="10.5703125" style="188" bestFit="1" customWidth="1"/>
    <col min="7686" max="7686" width="10" style="188" bestFit="1" customWidth="1"/>
    <col min="7687" max="7687" width="6.42578125" style="188" customWidth="1"/>
    <col min="7688" max="7688" width="39.42578125" style="188" customWidth="1"/>
    <col min="7689" max="7689" width="31.140625" style="188" customWidth="1"/>
    <col min="7690" max="7690" width="12.140625" style="188" customWidth="1"/>
    <col min="7691" max="7691" width="6.5703125" style="188" customWidth="1"/>
    <col min="7692" max="7692" width="7.140625" style="188" customWidth="1"/>
    <col min="7693" max="7696" width="6.5703125" style="188" customWidth="1"/>
    <col min="7697" max="7698" width="11.42578125" style="188"/>
    <col min="7699" max="7704" width="0" style="188" hidden="1" customWidth="1"/>
    <col min="7705" max="7938" width="11.42578125" style="188"/>
    <col min="7939" max="7939" width="5.42578125" style="188" customWidth="1"/>
    <col min="7940" max="7940" width="5" style="188" customWidth="1"/>
    <col min="7941" max="7941" width="10.5703125" style="188" bestFit="1" customWidth="1"/>
    <col min="7942" max="7942" width="10" style="188" bestFit="1" customWidth="1"/>
    <col min="7943" max="7943" width="6.42578125" style="188" customWidth="1"/>
    <col min="7944" max="7944" width="39.42578125" style="188" customWidth="1"/>
    <col min="7945" max="7945" width="31.140625" style="188" customWidth="1"/>
    <col min="7946" max="7946" width="12.140625" style="188" customWidth="1"/>
    <col min="7947" max="7947" width="6.5703125" style="188" customWidth="1"/>
    <col min="7948" max="7948" width="7.140625" style="188" customWidth="1"/>
    <col min="7949" max="7952" width="6.5703125" style="188" customWidth="1"/>
    <col min="7953" max="7954" width="11.42578125" style="188"/>
    <col min="7955" max="7960" width="0" style="188" hidden="1" customWidth="1"/>
    <col min="7961" max="8194" width="11.42578125" style="188"/>
    <col min="8195" max="8195" width="5.42578125" style="188" customWidth="1"/>
    <col min="8196" max="8196" width="5" style="188" customWidth="1"/>
    <col min="8197" max="8197" width="10.5703125" style="188" bestFit="1" customWidth="1"/>
    <col min="8198" max="8198" width="10" style="188" bestFit="1" customWidth="1"/>
    <col min="8199" max="8199" width="6.42578125" style="188" customWidth="1"/>
    <col min="8200" max="8200" width="39.42578125" style="188" customWidth="1"/>
    <col min="8201" max="8201" width="31.140625" style="188" customWidth="1"/>
    <col min="8202" max="8202" width="12.140625" style="188" customWidth="1"/>
    <col min="8203" max="8203" width="6.5703125" style="188" customWidth="1"/>
    <col min="8204" max="8204" width="7.140625" style="188" customWidth="1"/>
    <col min="8205" max="8208" width="6.5703125" style="188" customWidth="1"/>
    <col min="8209" max="8210" width="11.42578125" style="188"/>
    <col min="8211" max="8216" width="0" style="188" hidden="1" customWidth="1"/>
    <col min="8217" max="8450" width="11.42578125" style="188"/>
    <col min="8451" max="8451" width="5.42578125" style="188" customWidth="1"/>
    <col min="8452" max="8452" width="5" style="188" customWidth="1"/>
    <col min="8453" max="8453" width="10.5703125" style="188" bestFit="1" customWidth="1"/>
    <col min="8454" max="8454" width="10" style="188" bestFit="1" customWidth="1"/>
    <col min="8455" max="8455" width="6.42578125" style="188" customWidth="1"/>
    <col min="8456" max="8456" width="39.42578125" style="188" customWidth="1"/>
    <col min="8457" max="8457" width="31.140625" style="188" customWidth="1"/>
    <col min="8458" max="8458" width="12.140625" style="188" customWidth="1"/>
    <col min="8459" max="8459" width="6.5703125" style="188" customWidth="1"/>
    <col min="8460" max="8460" width="7.140625" style="188" customWidth="1"/>
    <col min="8461" max="8464" width="6.5703125" style="188" customWidth="1"/>
    <col min="8465" max="8466" width="11.42578125" style="188"/>
    <col min="8467" max="8472" width="0" style="188" hidden="1" customWidth="1"/>
    <col min="8473" max="8706" width="11.42578125" style="188"/>
    <col min="8707" max="8707" width="5.42578125" style="188" customWidth="1"/>
    <col min="8708" max="8708" width="5" style="188" customWidth="1"/>
    <col min="8709" max="8709" width="10.5703125" style="188" bestFit="1" customWidth="1"/>
    <col min="8710" max="8710" width="10" style="188" bestFit="1" customWidth="1"/>
    <col min="8711" max="8711" width="6.42578125" style="188" customWidth="1"/>
    <col min="8712" max="8712" width="39.42578125" style="188" customWidth="1"/>
    <col min="8713" max="8713" width="31.140625" style="188" customWidth="1"/>
    <col min="8714" max="8714" width="12.140625" style="188" customWidth="1"/>
    <col min="8715" max="8715" width="6.5703125" style="188" customWidth="1"/>
    <col min="8716" max="8716" width="7.140625" style="188" customWidth="1"/>
    <col min="8717" max="8720" width="6.5703125" style="188" customWidth="1"/>
    <col min="8721" max="8722" width="11.42578125" style="188"/>
    <col min="8723" max="8728" width="0" style="188" hidden="1" customWidth="1"/>
    <col min="8729" max="8962" width="11.42578125" style="188"/>
    <col min="8963" max="8963" width="5.42578125" style="188" customWidth="1"/>
    <col min="8964" max="8964" width="5" style="188" customWidth="1"/>
    <col min="8965" max="8965" width="10.5703125" style="188" bestFit="1" customWidth="1"/>
    <col min="8966" max="8966" width="10" style="188" bestFit="1" customWidth="1"/>
    <col min="8967" max="8967" width="6.42578125" style="188" customWidth="1"/>
    <col min="8968" max="8968" width="39.42578125" style="188" customWidth="1"/>
    <col min="8969" max="8969" width="31.140625" style="188" customWidth="1"/>
    <col min="8970" max="8970" width="12.140625" style="188" customWidth="1"/>
    <col min="8971" max="8971" width="6.5703125" style="188" customWidth="1"/>
    <col min="8972" max="8972" width="7.140625" style="188" customWidth="1"/>
    <col min="8973" max="8976" width="6.5703125" style="188" customWidth="1"/>
    <col min="8977" max="8978" width="11.42578125" style="188"/>
    <col min="8979" max="8984" width="0" style="188" hidden="1" customWidth="1"/>
    <col min="8985" max="9218" width="11.42578125" style="188"/>
    <col min="9219" max="9219" width="5.42578125" style="188" customWidth="1"/>
    <col min="9220" max="9220" width="5" style="188" customWidth="1"/>
    <col min="9221" max="9221" width="10.5703125" style="188" bestFit="1" customWidth="1"/>
    <col min="9222" max="9222" width="10" style="188" bestFit="1" customWidth="1"/>
    <col min="9223" max="9223" width="6.42578125" style="188" customWidth="1"/>
    <col min="9224" max="9224" width="39.42578125" style="188" customWidth="1"/>
    <col min="9225" max="9225" width="31.140625" style="188" customWidth="1"/>
    <col min="9226" max="9226" width="12.140625" style="188" customWidth="1"/>
    <col min="9227" max="9227" width="6.5703125" style="188" customWidth="1"/>
    <col min="9228" max="9228" width="7.140625" style="188" customWidth="1"/>
    <col min="9229" max="9232" width="6.5703125" style="188" customWidth="1"/>
    <col min="9233" max="9234" width="11.42578125" style="188"/>
    <col min="9235" max="9240" width="0" style="188" hidden="1" customWidth="1"/>
    <col min="9241" max="9474" width="11.42578125" style="188"/>
    <col min="9475" max="9475" width="5.42578125" style="188" customWidth="1"/>
    <col min="9476" max="9476" width="5" style="188" customWidth="1"/>
    <col min="9477" max="9477" width="10.5703125" style="188" bestFit="1" customWidth="1"/>
    <col min="9478" max="9478" width="10" style="188" bestFit="1" customWidth="1"/>
    <col min="9479" max="9479" width="6.42578125" style="188" customWidth="1"/>
    <col min="9480" max="9480" width="39.42578125" style="188" customWidth="1"/>
    <col min="9481" max="9481" width="31.140625" style="188" customWidth="1"/>
    <col min="9482" max="9482" width="12.140625" style="188" customWidth="1"/>
    <col min="9483" max="9483" width="6.5703125" style="188" customWidth="1"/>
    <col min="9484" max="9484" width="7.140625" style="188" customWidth="1"/>
    <col min="9485" max="9488" width="6.5703125" style="188" customWidth="1"/>
    <col min="9489" max="9490" width="11.42578125" style="188"/>
    <col min="9491" max="9496" width="0" style="188" hidden="1" customWidth="1"/>
    <col min="9497" max="9730" width="11.42578125" style="188"/>
    <col min="9731" max="9731" width="5.42578125" style="188" customWidth="1"/>
    <col min="9732" max="9732" width="5" style="188" customWidth="1"/>
    <col min="9733" max="9733" width="10.5703125" style="188" bestFit="1" customWidth="1"/>
    <col min="9734" max="9734" width="10" style="188" bestFit="1" customWidth="1"/>
    <col min="9735" max="9735" width="6.42578125" style="188" customWidth="1"/>
    <col min="9736" max="9736" width="39.42578125" style="188" customWidth="1"/>
    <col min="9737" max="9737" width="31.140625" style="188" customWidth="1"/>
    <col min="9738" max="9738" width="12.140625" style="188" customWidth="1"/>
    <col min="9739" max="9739" width="6.5703125" style="188" customWidth="1"/>
    <col min="9740" max="9740" width="7.140625" style="188" customWidth="1"/>
    <col min="9741" max="9744" width="6.5703125" style="188" customWidth="1"/>
    <col min="9745" max="9746" width="11.42578125" style="188"/>
    <col min="9747" max="9752" width="0" style="188" hidden="1" customWidth="1"/>
    <col min="9753" max="9986" width="11.42578125" style="188"/>
    <col min="9987" max="9987" width="5.42578125" style="188" customWidth="1"/>
    <col min="9988" max="9988" width="5" style="188" customWidth="1"/>
    <col min="9989" max="9989" width="10.5703125" style="188" bestFit="1" customWidth="1"/>
    <col min="9990" max="9990" width="10" style="188" bestFit="1" customWidth="1"/>
    <col min="9991" max="9991" width="6.42578125" style="188" customWidth="1"/>
    <col min="9992" max="9992" width="39.42578125" style="188" customWidth="1"/>
    <col min="9993" max="9993" width="31.140625" style="188" customWidth="1"/>
    <col min="9994" max="9994" width="12.140625" style="188" customWidth="1"/>
    <col min="9995" max="9995" width="6.5703125" style="188" customWidth="1"/>
    <col min="9996" max="9996" width="7.140625" style="188" customWidth="1"/>
    <col min="9997" max="10000" width="6.5703125" style="188" customWidth="1"/>
    <col min="10001" max="10002" width="11.42578125" style="188"/>
    <col min="10003" max="10008" width="0" style="188" hidden="1" customWidth="1"/>
    <col min="10009" max="10242" width="11.42578125" style="188"/>
    <col min="10243" max="10243" width="5.42578125" style="188" customWidth="1"/>
    <col min="10244" max="10244" width="5" style="188" customWidth="1"/>
    <col min="10245" max="10245" width="10.5703125" style="188" bestFit="1" customWidth="1"/>
    <col min="10246" max="10246" width="10" style="188" bestFit="1" customWidth="1"/>
    <col min="10247" max="10247" width="6.42578125" style="188" customWidth="1"/>
    <col min="10248" max="10248" width="39.42578125" style="188" customWidth="1"/>
    <col min="10249" max="10249" width="31.140625" style="188" customWidth="1"/>
    <col min="10250" max="10250" width="12.140625" style="188" customWidth="1"/>
    <col min="10251" max="10251" width="6.5703125" style="188" customWidth="1"/>
    <col min="10252" max="10252" width="7.140625" style="188" customWidth="1"/>
    <col min="10253" max="10256" width="6.5703125" style="188" customWidth="1"/>
    <col min="10257" max="10258" width="11.42578125" style="188"/>
    <col min="10259" max="10264" width="0" style="188" hidden="1" customWidth="1"/>
    <col min="10265" max="10498" width="11.42578125" style="188"/>
    <col min="10499" max="10499" width="5.42578125" style="188" customWidth="1"/>
    <col min="10500" max="10500" width="5" style="188" customWidth="1"/>
    <col min="10501" max="10501" width="10.5703125" style="188" bestFit="1" customWidth="1"/>
    <col min="10502" max="10502" width="10" style="188" bestFit="1" customWidth="1"/>
    <col min="10503" max="10503" width="6.42578125" style="188" customWidth="1"/>
    <col min="10504" max="10504" width="39.42578125" style="188" customWidth="1"/>
    <col min="10505" max="10505" width="31.140625" style="188" customWidth="1"/>
    <col min="10506" max="10506" width="12.140625" style="188" customWidth="1"/>
    <col min="10507" max="10507" width="6.5703125" style="188" customWidth="1"/>
    <col min="10508" max="10508" width="7.140625" style="188" customWidth="1"/>
    <col min="10509" max="10512" width="6.5703125" style="188" customWidth="1"/>
    <col min="10513" max="10514" width="11.42578125" style="188"/>
    <col min="10515" max="10520" width="0" style="188" hidden="1" customWidth="1"/>
    <col min="10521" max="10754" width="11.42578125" style="188"/>
    <col min="10755" max="10755" width="5.42578125" style="188" customWidth="1"/>
    <col min="10756" max="10756" width="5" style="188" customWidth="1"/>
    <col min="10757" max="10757" width="10.5703125" style="188" bestFit="1" customWidth="1"/>
    <col min="10758" max="10758" width="10" style="188" bestFit="1" customWidth="1"/>
    <col min="10759" max="10759" width="6.42578125" style="188" customWidth="1"/>
    <col min="10760" max="10760" width="39.42578125" style="188" customWidth="1"/>
    <col min="10761" max="10761" width="31.140625" style="188" customWidth="1"/>
    <col min="10762" max="10762" width="12.140625" style="188" customWidth="1"/>
    <col min="10763" max="10763" width="6.5703125" style="188" customWidth="1"/>
    <col min="10764" max="10764" width="7.140625" style="188" customWidth="1"/>
    <col min="10765" max="10768" width="6.5703125" style="188" customWidth="1"/>
    <col min="10769" max="10770" width="11.42578125" style="188"/>
    <col min="10771" max="10776" width="0" style="188" hidden="1" customWidth="1"/>
    <col min="10777" max="11010" width="11.42578125" style="188"/>
    <col min="11011" max="11011" width="5.42578125" style="188" customWidth="1"/>
    <col min="11012" max="11012" width="5" style="188" customWidth="1"/>
    <col min="11013" max="11013" width="10.5703125" style="188" bestFit="1" customWidth="1"/>
    <col min="11014" max="11014" width="10" style="188" bestFit="1" customWidth="1"/>
    <col min="11015" max="11015" width="6.42578125" style="188" customWidth="1"/>
    <col min="11016" max="11016" width="39.42578125" style="188" customWidth="1"/>
    <col min="11017" max="11017" width="31.140625" style="188" customWidth="1"/>
    <col min="11018" max="11018" width="12.140625" style="188" customWidth="1"/>
    <col min="11019" max="11019" width="6.5703125" style="188" customWidth="1"/>
    <col min="11020" max="11020" width="7.140625" style="188" customWidth="1"/>
    <col min="11021" max="11024" width="6.5703125" style="188" customWidth="1"/>
    <col min="11025" max="11026" width="11.42578125" style="188"/>
    <col min="11027" max="11032" width="0" style="188" hidden="1" customWidth="1"/>
    <col min="11033" max="11266" width="11.42578125" style="188"/>
    <col min="11267" max="11267" width="5.42578125" style="188" customWidth="1"/>
    <col min="11268" max="11268" width="5" style="188" customWidth="1"/>
    <col min="11269" max="11269" width="10.5703125" style="188" bestFit="1" customWidth="1"/>
    <col min="11270" max="11270" width="10" style="188" bestFit="1" customWidth="1"/>
    <col min="11271" max="11271" width="6.42578125" style="188" customWidth="1"/>
    <col min="11272" max="11272" width="39.42578125" style="188" customWidth="1"/>
    <col min="11273" max="11273" width="31.140625" style="188" customWidth="1"/>
    <col min="11274" max="11274" width="12.140625" style="188" customWidth="1"/>
    <col min="11275" max="11275" width="6.5703125" style="188" customWidth="1"/>
    <col min="11276" max="11276" width="7.140625" style="188" customWidth="1"/>
    <col min="11277" max="11280" width="6.5703125" style="188" customWidth="1"/>
    <col min="11281" max="11282" width="11.42578125" style="188"/>
    <col min="11283" max="11288" width="0" style="188" hidden="1" customWidth="1"/>
    <col min="11289" max="11522" width="11.42578125" style="188"/>
    <col min="11523" max="11523" width="5.42578125" style="188" customWidth="1"/>
    <col min="11524" max="11524" width="5" style="188" customWidth="1"/>
    <col min="11525" max="11525" width="10.5703125" style="188" bestFit="1" customWidth="1"/>
    <col min="11526" max="11526" width="10" style="188" bestFit="1" customWidth="1"/>
    <col min="11527" max="11527" width="6.42578125" style="188" customWidth="1"/>
    <col min="11528" max="11528" width="39.42578125" style="188" customWidth="1"/>
    <col min="11529" max="11529" width="31.140625" style="188" customWidth="1"/>
    <col min="11530" max="11530" width="12.140625" style="188" customWidth="1"/>
    <col min="11531" max="11531" width="6.5703125" style="188" customWidth="1"/>
    <col min="11532" max="11532" width="7.140625" style="188" customWidth="1"/>
    <col min="11533" max="11536" width="6.5703125" style="188" customWidth="1"/>
    <col min="11537" max="11538" width="11.42578125" style="188"/>
    <col min="11539" max="11544" width="0" style="188" hidden="1" customWidth="1"/>
    <col min="11545" max="11778" width="11.42578125" style="188"/>
    <col min="11779" max="11779" width="5.42578125" style="188" customWidth="1"/>
    <col min="11780" max="11780" width="5" style="188" customWidth="1"/>
    <col min="11781" max="11781" width="10.5703125" style="188" bestFit="1" customWidth="1"/>
    <col min="11782" max="11782" width="10" style="188" bestFit="1" customWidth="1"/>
    <col min="11783" max="11783" width="6.42578125" style="188" customWidth="1"/>
    <col min="11784" max="11784" width="39.42578125" style="188" customWidth="1"/>
    <col min="11785" max="11785" width="31.140625" style="188" customWidth="1"/>
    <col min="11786" max="11786" width="12.140625" style="188" customWidth="1"/>
    <col min="11787" max="11787" width="6.5703125" style="188" customWidth="1"/>
    <col min="11788" max="11788" width="7.140625" style="188" customWidth="1"/>
    <col min="11789" max="11792" width="6.5703125" style="188" customWidth="1"/>
    <col min="11793" max="11794" width="11.42578125" style="188"/>
    <col min="11795" max="11800" width="0" style="188" hidden="1" customWidth="1"/>
    <col min="11801" max="12034" width="11.42578125" style="188"/>
    <col min="12035" max="12035" width="5.42578125" style="188" customWidth="1"/>
    <col min="12036" max="12036" width="5" style="188" customWidth="1"/>
    <col min="12037" max="12037" width="10.5703125" style="188" bestFit="1" customWidth="1"/>
    <col min="12038" max="12038" width="10" style="188" bestFit="1" customWidth="1"/>
    <col min="12039" max="12039" width="6.42578125" style="188" customWidth="1"/>
    <col min="12040" max="12040" width="39.42578125" style="188" customWidth="1"/>
    <col min="12041" max="12041" width="31.140625" style="188" customWidth="1"/>
    <col min="12042" max="12042" width="12.140625" style="188" customWidth="1"/>
    <col min="12043" max="12043" width="6.5703125" style="188" customWidth="1"/>
    <col min="12044" max="12044" width="7.140625" style="188" customWidth="1"/>
    <col min="12045" max="12048" width="6.5703125" style="188" customWidth="1"/>
    <col min="12049" max="12050" width="11.42578125" style="188"/>
    <col min="12051" max="12056" width="0" style="188" hidden="1" customWidth="1"/>
    <col min="12057" max="12290" width="11.42578125" style="188"/>
    <col min="12291" max="12291" width="5.42578125" style="188" customWidth="1"/>
    <col min="12292" max="12292" width="5" style="188" customWidth="1"/>
    <col min="12293" max="12293" width="10.5703125" style="188" bestFit="1" customWidth="1"/>
    <col min="12294" max="12294" width="10" style="188" bestFit="1" customWidth="1"/>
    <col min="12295" max="12295" width="6.42578125" style="188" customWidth="1"/>
    <col min="12296" max="12296" width="39.42578125" style="188" customWidth="1"/>
    <col min="12297" max="12297" width="31.140625" style="188" customWidth="1"/>
    <col min="12298" max="12298" width="12.140625" style="188" customWidth="1"/>
    <col min="12299" max="12299" width="6.5703125" style="188" customWidth="1"/>
    <col min="12300" max="12300" width="7.140625" style="188" customWidth="1"/>
    <col min="12301" max="12304" width="6.5703125" style="188" customWidth="1"/>
    <col min="12305" max="12306" width="11.42578125" style="188"/>
    <col min="12307" max="12312" width="0" style="188" hidden="1" customWidth="1"/>
    <col min="12313" max="12546" width="11.42578125" style="188"/>
    <col min="12547" max="12547" width="5.42578125" style="188" customWidth="1"/>
    <col min="12548" max="12548" width="5" style="188" customWidth="1"/>
    <col min="12549" max="12549" width="10.5703125" style="188" bestFit="1" customWidth="1"/>
    <col min="12550" max="12550" width="10" style="188" bestFit="1" customWidth="1"/>
    <col min="12551" max="12551" width="6.42578125" style="188" customWidth="1"/>
    <col min="12552" max="12552" width="39.42578125" style="188" customWidth="1"/>
    <col min="12553" max="12553" width="31.140625" style="188" customWidth="1"/>
    <col min="12554" max="12554" width="12.140625" style="188" customWidth="1"/>
    <col min="12555" max="12555" width="6.5703125" style="188" customWidth="1"/>
    <col min="12556" max="12556" width="7.140625" style="188" customWidth="1"/>
    <col min="12557" max="12560" width="6.5703125" style="188" customWidth="1"/>
    <col min="12561" max="12562" width="11.42578125" style="188"/>
    <col min="12563" max="12568" width="0" style="188" hidden="1" customWidth="1"/>
    <col min="12569" max="12802" width="11.42578125" style="188"/>
    <col min="12803" max="12803" width="5.42578125" style="188" customWidth="1"/>
    <col min="12804" max="12804" width="5" style="188" customWidth="1"/>
    <col min="12805" max="12805" width="10.5703125" style="188" bestFit="1" customWidth="1"/>
    <col min="12806" max="12806" width="10" style="188" bestFit="1" customWidth="1"/>
    <col min="12807" max="12807" width="6.42578125" style="188" customWidth="1"/>
    <col min="12808" max="12808" width="39.42578125" style="188" customWidth="1"/>
    <col min="12809" max="12809" width="31.140625" style="188" customWidth="1"/>
    <col min="12810" max="12810" width="12.140625" style="188" customWidth="1"/>
    <col min="12811" max="12811" width="6.5703125" style="188" customWidth="1"/>
    <col min="12812" max="12812" width="7.140625" style="188" customWidth="1"/>
    <col min="12813" max="12816" width="6.5703125" style="188" customWidth="1"/>
    <col min="12817" max="12818" width="11.42578125" style="188"/>
    <col min="12819" max="12824" width="0" style="188" hidden="1" customWidth="1"/>
    <col min="12825" max="13058" width="11.42578125" style="188"/>
    <col min="13059" max="13059" width="5.42578125" style="188" customWidth="1"/>
    <col min="13060" max="13060" width="5" style="188" customWidth="1"/>
    <col min="13061" max="13061" width="10.5703125" style="188" bestFit="1" customWidth="1"/>
    <col min="13062" max="13062" width="10" style="188" bestFit="1" customWidth="1"/>
    <col min="13063" max="13063" width="6.42578125" style="188" customWidth="1"/>
    <col min="13064" max="13064" width="39.42578125" style="188" customWidth="1"/>
    <col min="13065" max="13065" width="31.140625" style="188" customWidth="1"/>
    <col min="13066" max="13066" width="12.140625" style="188" customWidth="1"/>
    <col min="13067" max="13067" width="6.5703125" style="188" customWidth="1"/>
    <col min="13068" max="13068" width="7.140625" style="188" customWidth="1"/>
    <col min="13069" max="13072" width="6.5703125" style="188" customWidth="1"/>
    <col min="13073" max="13074" width="11.42578125" style="188"/>
    <col min="13075" max="13080" width="0" style="188" hidden="1" customWidth="1"/>
    <col min="13081" max="13314" width="11.42578125" style="188"/>
    <col min="13315" max="13315" width="5.42578125" style="188" customWidth="1"/>
    <col min="13316" max="13316" width="5" style="188" customWidth="1"/>
    <col min="13317" max="13317" width="10.5703125" style="188" bestFit="1" customWidth="1"/>
    <col min="13318" max="13318" width="10" style="188" bestFit="1" customWidth="1"/>
    <col min="13319" max="13319" width="6.42578125" style="188" customWidth="1"/>
    <col min="13320" max="13320" width="39.42578125" style="188" customWidth="1"/>
    <col min="13321" max="13321" width="31.140625" style="188" customWidth="1"/>
    <col min="13322" max="13322" width="12.140625" style="188" customWidth="1"/>
    <col min="13323" max="13323" width="6.5703125" style="188" customWidth="1"/>
    <col min="13324" max="13324" width="7.140625" style="188" customWidth="1"/>
    <col min="13325" max="13328" width="6.5703125" style="188" customWidth="1"/>
    <col min="13329" max="13330" width="11.42578125" style="188"/>
    <col min="13331" max="13336" width="0" style="188" hidden="1" customWidth="1"/>
    <col min="13337" max="13570" width="11.42578125" style="188"/>
    <col min="13571" max="13571" width="5.42578125" style="188" customWidth="1"/>
    <col min="13572" max="13572" width="5" style="188" customWidth="1"/>
    <col min="13573" max="13573" width="10.5703125" style="188" bestFit="1" customWidth="1"/>
    <col min="13574" max="13574" width="10" style="188" bestFit="1" customWidth="1"/>
    <col min="13575" max="13575" width="6.42578125" style="188" customWidth="1"/>
    <col min="13576" max="13576" width="39.42578125" style="188" customWidth="1"/>
    <col min="13577" max="13577" width="31.140625" style="188" customWidth="1"/>
    <col min="13578" max="13578" width="12.140625" style="188" customWidth="1"/>
    <col min="13579" max="13579" width="6.5703125" style="188" customWidth="1"/>
    <col min="13580" max="13580" width="7.140625" style="188" customWidth="1"/>
    <col min="13581" max="13584" width="6.5703125" style="188" customWidth="1"/>
    <col min="13585" max="13586" width="11.42578125" style="188"/>
    <col min="13587" max="13592" width="0" style="188" hidden="1" customWidth="1"/>
    <col min="13593" max="13826" width="11.42578125" style="188"/>
    <col min="13827" max="13827" width="5.42578125" style="188" customWidth="1"/>
    <col min="13828" max="13828" width="5" style="188" customWidth="1"/>
    <col min="13829" max="13829" width="10.5703125" style="188" bestFit="1" customWidth="1"/>
    <col min="13830" max="13830" width="10" style="188" bestFit="1" customWidth="1"/>
    <col min="13831" max="13831" width="6.42578125" style="188" customWidth="1"/>
    <col min="13832" max="13832" width="39.42578125" style="188" customWidth="1"/>
    <col min="13833" max="13833" width="31.140625" style="188" customWidth="1"/>
    <col min="13834" max="13834" width="12.140625" style="188" customWidth="1"/>
    <col min="13835" max="13835" width="6.5703125" style="188" customWidth="1"/>
    <col min="13836" max="13836" width="7.140625" style="188" customWidth="1"/>
    <col min="13837" max="13840" width="6.5703125" style="188" customWidth="1"/>
    <col min="13841" max="13842" width="11.42578125" style="188"/>
    <col min="13843" max="13848" width="0" style="188" hidden="1" customWidth="1"/>
    <col min="13849" max="14082" width="11.42578125" style="188"/>
    <col min="14083" max="14083" width="5.42578125" style="188" customWidth="1"/>
    <col min="14084" max="14084" width="5" style="188" customWidth="1"/>
    <col min="14085" max="14085" width="10.5703125" style="188" bestFit="1" customWidth="1"/>
    <col min="14086" max="14086" width="10" style="188" bestFit="1" customWidth="1"/>
    <col min="14087" max="14087" width="6.42578125" style="188" customWidth="1"/>
    <col min="14088" max="14088" width="39.42578125" style="188" customWidth="1"/>
    <col min="14089" max="14089" width="31.140625" style="188" customWidth="1"/>
    <col min="14090" max="14090" width="12.140625" style="188" customWidth="1"/>
    <col min="14091" max="14091" width="6.5703125" style="188" customWidth="1"/>
    <col min="14092" max="14092" width="7.140625" style="188" customWidth="1"/>
    <col min="14093" max="14096" width="6.5703125" style="188" customWidth="1"/>
    <col min="14097" max="14098" width="11.42578125" style="188"/>
    <col min="14099" max="14104" width="0" style="188" hidden="1" customWidth="1"/>
    <col min="14105" max="14338" width="11.42578125" style="188"/>
    <col min="14339" max="14339" width="5.42578125" style="188" customWidth="1"/>
    <col min="14340" max="14340" width="5" style="188" customWidth="1"/>
    <col min="14341" max="14341" width="10.5703125" style="188" bestFit="1" customWidth="1"/>
    <col min="14342" max="14342" width="10" style="188" bestFit="1" customWidth="1"/>
    <col min="14343" max="14343" width="6.42578125" style="188" customWidth="1"/>
    <col min="14344" max="14344" width="39.42578125" style="188" customWidth="1"/>
    <col min="14345" max="14345" width="31.140625" style="188" customWidth="1"/>
    <col min="14346" max="14346" width="12.140625" style="188" customWidth="1"/>
    <col min="14347" max="14347" width="6.5703125" style="188" customWidth="1"/>
    <col min="14348" max="14348" width="7.140625" style="188" customWidth="1"/>
    <col min="14349" max="14352" width="6.5703125" style="188" customWidth="1"/>
    <col min="14353" max="14354" width="11.42578125" style="188"/>
    <col min="14355" max="14360" width="0" style="188" hidden="1" customWidth="1"/>
    <col min="14361" max="14594" width="11.42578125" style="188"/>
    <col min="14595" max="14595" width="5.42578125" style="188" customWidth="1"/>
    <col min="14596" max="14596" width="5" style="188" customWidth="1"/>
    <col min="14597" max="14597" width="10.5703125" style="188" bestFit="1" customWidth="1"/>
    <col min="14598" max="14598" width="10" style="188" bestFit="1" customWidth="1"/>
    <col min="14599" max="14599" width="6.42578125" style="188" customWidth="1"/>
    <col min="14600" max="14600" width="39.42578125" style="188" customWidth="1"/>
    <col min="14601" max="14601" width="31.140625" style="188" customWidth="1"/>
    <col min="14602" max="14602" width="12.140625" style="188" customWidth="1"/>
    <col min="14603" max="14603" width="6.5703125" style="188" customWidth="1"/>
    <col min="14604" max="14604" width="7.140625" style="188" customWidth="1"/>
    <col min="14605" max="14608" width="6.5703125" style="188" customWidth="1"/>
    <col min="14609" max="14610" width="11.42578125" style="188"/>
    <col min="14611" max="14616" width="0" style="188" hidden="1" customWidth="1"/>
    <col min="14617" max="14850" width="11.42578125" style="188"/>
    <col min="14851" max="14851" width="5.42578125" style="188" customWidth="1"/>
    <col min="14852" max="14852" width="5" style="188" customWidth="1"/>
    <col min="14853" max="14853" width="10.5703125" style="188" bestFit="1" customWidth="1"/>
    <col min="14854" max="14854" width="10" style="188" bestFit="1" customWidth="1"/>
    <col min="14855" max="14855" width="6.42578125" style="188" customWidth="1"/>
    <col min="14856" max="14856" width="39.42578125" style="188" customWidth="1"/>
    <col min="14857" max="14857" width="31.140625" style="188" customWidth="1"/>
    <col min="14858" max="14858" width="12.140625" style="188" customWidth="1"/>
    <col min="14859" max="14859" width="6.5703125" style="188" customWidth="1"/>
    <col min="14860" max="14860" width="7.140625" style="188" customWidth="1"/>
    <col min="14861" max="14864" width="6.5703125" style="188" customWidth="1"/>
    <col min="14865" max="14866" width="11.42578125" style="188"/>
    <col min="14867" max="14872" width="0" style="188" hidden="1" customWidth="1"/>
    <col min="14873" max="15106" width="11.42578125" style="188"/>
    <col min="15107" max="15107" width="5.42578125" style="188" customWidth="1"/>
    <col min="15108" max="15108" width="5" style="188" customWidth="1"/>
    <col min="15109" max="15109" width="10.5703125" style="188" bestFit="1" customWidth="1"/>
    <col min="15110" max="15110" width="10" style="188" bestFit="1" customWidth="1"/>
    <col min="15111" max="15111" width="6.42578125" style="188" customWidth="1"/>
    <col min="15112" max="15112" width="39.42578125" style="188" customWidth="1"/>
    <col min="15113" max="15113" width="31.140625" style="188" customWidth="1"/>
    <col min="15114" max="15114" width="12.140625" style="188" customWidth="1"/>
    <col min="15115" max="15115" width="6.5703125" style="188" customWidth="1"/>
    <col min="15116" max="15116" width="7.140625" style="188" customWidth="1"/>
    <col min="15117" max="15120" width="6.5703125" style="188" customWidth="1"/>
    <col min="15121" max="15122" width="11.42578125" style="188"/>
    <col min="15123" max="15128" width="0" style="188" hidden="1" customWidth="1"/>
    <col min="15129" max="15362" width="11.42578125" style="188"/>
    <col min="15363" max="15363" width="5.42578125" style="188" customWidth="1"/>
    <col min="15364" max="15364" width="5" style="188" customWidth="1"/>
    <col min="15365" max="15365" width="10.5703125" style="188" bestFit="1" customWidth="1"/>
    <col min="15366" max="15366" width="10" style="188" bestFit="1" customWidth="1"/>
    <col min="15367" max="15367" width="6.42578125" style="188" customWidth="1"/>
    <col min="15368" max="15368" width="39.42578125" style="188" customWidth="1"/>
    <col min="15369" max="15369" width="31.140625" style="188" customWidth="1"/>
    <col min="15370" max="15370" width="12.140625" style="188" customWidth="1"/>
    <col min="15371" max="15371" width="6.5703125" style="188" customWidth="1"/>
    <col min="15372" max="15372" width="7.140625" style="188" customWidth="1"/>
    <col min="15373" max="15376" width="6.5703125" style="188" customWidth="1"/>
    <col min="15377" max="15378" width="11.42578125" style="188"/>
    <col min="15379" max="15384" width="0" style="188" hidden="1" customWidth="1"/>
    <col min="15385" max="15618" width="11.42578125" style="188"/>
    <col min="15619" max="15619" width="5.42578125" style="188" customWidth="1"/>
    <col min="15620" max="15620" width="5" style="188" customWidth="1"/>
    <col min="15621" max="15621" width="10.5703125" style="188" bestFit="1" customWidth="1"/>
    <col min="15622" max="15622" width="10" style="188" bestFit="1" customWidth="1"/>
    <col min="15623" max="15623" width="6.42578125" style="188" customWidth="1"/>
    <col min="15624" max="15624" width="39.42578125" style="188" customWidth="1"/>
    <col min="15625" max="15625" width="31.140625" style="188" customWidth="1"/>
    <col min="15626" max="15626" width="12.140625" style="188" customWidth="1"/>
    <col min="15627" max="15627" width="6.5703125" style="188" customWidth="1"/>
    <col min="15628" max="15628" width="7.140625" style="188" customWidth="1"/>
    <col min="15629" max="15632" width="6.5703125" style="188" customWidth="1"/>
    <col min="15633" max="15634" width="11.42578125" style="188"/>
    <col min="15635" max="15640" width="0" style="188" hidden="1" customWidth="1"/>
    <col min="15641" max="15874" width="11.42578125" style="188"/>
    <col min="15875" max="15875" width="5.42578125" style="188" customWidth="1"/>
    <col min="15876" max="15876" width="5" style="188" customWidth="1"/>
    <col min="15877" max="15877" width="10.5703125" style="188" bestFit="1" customWidth="1"/>
    <col min="15878" max="15878" width="10" style="188" bestFit="1" customWidth="1"/>
    <col min="15879" max="15879" width="6.42578125" style="188" customWidth="1"/>
    <col min="15880" max="15880" width="39.42578125" style="188" customWidth="1"/>
    <col min="15881" max="15881" width="31.140625" style="188" customWidth="1"/>
    <col min="15882" max="15882" width="12.140625" style="188" customWidth="1"/>
    <col min="15883" max="15883" width="6.5703125" style="188" customWidth="1"/>
    <col min="15884" max="15884" width="7.140625" style="188" customWidth="1"/>
    <col min="15885" max="15888" width="6.5703125" style="188" customWidth="1"/>
    <col min="15889" max="15890" width="11.42578125" style="188"/>
    <col min="15891" max="15896" width="0" style="188" hidden="1" customWidth="1"/>
    <col min="15897" max="16130" width="11.42578125" style="188"/>
    <col min="16131" max="16131" width="5.42578125" style="188" customWidth="1"/>
    <col min="16132" max="16132" width="5" style="188" customWidth="1"/>
    <col min="16133" max="16133" width="10.5703125" style="188" bestFit="1" customWidth="1"/>
    <col min="16134" max="16134" width="10" style="188" bestFit="1" customWidth="1"/>
    <col min="16135" max="16135" width="6.42578125" style="188" customWidth="1"/>
    <col min="16136" max="16136" width="39.42578125" style="188" customWidth="1"/>
    <col min="16137" max="16137" width="31.140625" style="188" customWidth="1"/>
    <col min="16138" max="16138" width="12.140625" style="188" customWidth="1"/>
    <col min="16139" max="16139" width="6.5703125" style="188" customWidth="1"/>
    <col min="16140" max="16140" width="7.140625" style="188" customWidth="1"/>
    <col min="16141" max="16144" width="6.5703125" style="188" customWidth="1"/>
    <col min="16145" max="16146" width="11.42578125" style="188"/>
    <col min="16147" max="16152" width="0" style="188" hidden="1" customWidth="1"/>
    <col min="16153" max="16384" width="11.42578125" style="188"/>
  </cols>
  <sheetData>
    <row r="1" spans="1:47" s="171" customFormat="1" ht="24.95" customHeight="1" thickBot="1">
      <c r="A1" s="169"/>
      <c r="B1" s="887" t="s">
        <v>157</v>
      </c>
      <c r="C1" s="888"/>
      <c r="D1" s="888"/>
      <c r="E1" s="889"/>
      <c r="F1" s="170"/>
      <c r="G1" s="880" t="s">
        <v>0</v>
      </c>
      <c r="H1" s="881"/>
      <c r="I1" s="881"/>
      <c r="J1" s="882"/>
      <c r="L1" s="887" t="s">
        <v>31</v>
      </c>
      <c r="M1" s="888"/>
      <c r="N1" s="888"/>
      <c r="O1" s="889"/>
      <c r="P1" s="172" t="s">
        <v>6</v>
      </c>
      <c r="Q1" s="173"/>
      <c r="R1" s="174"/>
      <c r="S1" s="175"/>
      <c r="T1" s="174"/>
      <c r="U1" s="174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</row>
    <row r="2" spans="1:47" s="171" customFormat="1" ht="39.950000000000003" customHeight="1" thickBot="1">
      <c r="A2" s="169"/>
      <c r="B2" s="498"/>
      <c r="C2" s="893"/>
      <c r="D2" s="893"/>
      <c r="E2" s="894"/>
      <c r="F2" s="170"/>
      <c r="G2" s="883" t="s">
        <v>199</v>
      </c>
      <c r="H2" s="884"/>
      <c r="I2" s="884"/>
      <c r="J2" s="885"/>
      <c r="K2" s="169"/>
      <c r="L2" s="890">
        <f>LOOKUP(P2,Period!A3:A55,Period!C3:C55)</f>
        <v>45752</v>
      </c>
      <c r="M2" s="891"/>
      <c r="N2" s="891"/>
      <c r="O2" s="892"/>
      <c r="P2" s="176">
        <v>15</v>
      </c>
      <c r="Q2" s="173"/>
      <c r="R2" s="177"/>
      <c r="S2" s="178" t="str">
        <f>IF(P2=Meal!G2,1,"")</f>
        <v/>
      </c>
      <c r="T2" s="177"/>
      <c r="U2" s="177"/>
      <c r="V2" s="169"/>
      <c r="W2" s="169"/>
      <c r="X2" s="169"/>
      <c r="Y2" s="169"/>
      <c r="Z2" s="169"/>
      <c r="AA2" s="169"/>
      <c r="AB2" s="17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</row>
    <row r="3" spans="1:47" ht="15.75" thickBot="1">
      <c r="A3" s="180"/>
      <c r="B3" s="886"/>
      <c r="C3" s="886"/>
      <c r="D3" s="180"/>
      <c r="E3" s="181"/>
      <c r="F3" s="181"/>
      <c r="G3" s="886"/>
      <c r="H3" s="886"/>
      <c r="I3" s="180"/>
      <c r="J3" s="182"/>
      <c r="K3" s="183"/>
      <c r="L3" s="184"/>
      <c r="M3" s="185"/>
      <c r="N3" s="185"/>
      <c r="O3" s="185"/>
      <c r="P3" s="185"/>
      <c r="Q3" s="185"/>
      <c r="R3" s="185"/>
      <c r="S3" s="186"/>
      <c r="T3" s="185"/>
      <c r="U3" s="185"/>
      <c r="V3" s="187"/>
      <c r="W3" s="187"/>
      <c r="X3" s="187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</row>
    <row r="4" spans="1:47" ht="24" customHeight="1" thickBot="1">
      <c r="A4" s="180"/>
      <c r="B4" s="895" t="s">
        <v>158</v>
      </c>
      <c r="C4" s="896"/>
      <c r="D4" s="896"/>
      <c r="E4" s="897"/>
      <c r="F4" s="181"/>
      <c r="G4" s="901" t="s">
        <v>178</v>
      </c>
      <c r="H4" s="902"/>
      <c r="I4" s="902"/>
      <c r="J4" s="903"/>
      <c r="K4" s="179"/>
      <c r="L4" s="549"/>
      <c r="M4" s="821" t="s">
        <v>97</v>
      </c>
      <c r="N4" s="822"/>
      <c r="O4" s="822"/>
      <c r="P4" s="873" t="s">
        <v>96</v>
      </c>
      <c r="Q4" s="189"/>
      <c r="R4" s="190"/>
      <c r="S4" s="191"/>
      <c r="T4" s="190"/>
      <c r="U4" s="190"/>
      <c r="V4" s="190"/>
      <c r="W4" s="190"/>
      <c r="X4" s="19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</row>
    <row r="5" spans="1:47" ht="30" customHeight="1" thickBot="1">
      <c r="A5" s="180"/>
      <c r="B5" s="898"/>
      <c r="C5" s="899"/>
      <c r="D5" s="899"/>
      <c r="E5" s="900"/>
      <c r="F5" s="193"/>
      <c r="G5" s="904"/>
      <c r="H5" s="905"/>
      <c r="I5" s="905"/>
      <c r="J5" s="906"/>
      <c r="K5" s="180"/>
      <c r="L5" s="875"/>
      <c r="M5" s="818" t="s">
        <v>209</v>
      </c>
      <c r="N5" s="877" t="s">
        <v>197</v>
      </c>
      <c r="O5" s="818" t="s">
        <v>198</v>
      </c>
      <c r="P5" s="874"/>
      <c r="Q5" s="879"/>
      <c r="R5" s="870"/>
      <c r="S5" s="872"/>
      <c r="T5" s="870"/>
      <c r="U5" s="870"/>
      <c r="V5" s="870"/>
      <c r="W5" s="870"/>
      <c r="X5" s="87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</row>
    <row r="6" spans="1:47" ht="23.25" customHeight="1">
      <c r="A6" s="180"/>
      <c r="B6" s="195"/>
      <c r="C6" s="196"/>
      <c r="D6" s="194"/>
      <c r="E6" s="194"/>
      <c r="F6" s="194"/>
      <c r="G6" s="195"/>
      <c r="H6" s="196"/>
      <c r="I6" s="197"/>
      <c r="J6" s="192"/>
      <c r="L6" s="876"/>
      <c r="M6" s="819"/>
      <c r="N6" s="878"/>
      <c r="O6" s="819"/>
      <c r="P6" s="874"/>
      <c r="Q6" s="879"/>
      <c r="R6" s="870"/>
      <c r="S6" s="872"/>
      <c r="T6" s="870"/>
      <c r="U6" s="870"/>
      <c r="V6" s="870"/>
      <c r="W6" s="870"/>
      <c r="X6" s="870"/>
      <c r="Y6" s="198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</row>
    <row r="7" spans="1:47" ht="15" hidden="1" customHeight="1">
      <c r="A7" s="180"/>
      <c r="B7" s="199"/>
      <c r="C7" s="199"/>
      <c r="D7" s="200"/>
      <c r="E7" s="201"/>
      <c r="F7" s="201"/>
      <c r="G7" s="202"/>
      <c r="H7" s="202"/>
      <c r="I7" s="203"/>
      <c r="J7" s="202"/>
      <c r="L7" s="876"/>
      <c r="M7" s="819"/>
      <c r="N7" s="878"/>
      <c r="O7" s="819"/>
      <c r="P7" s="874"/>
      <c r="Q7" s="879"/>
      <c r="R7" s="870"/>
      <c r="S7" s="872"/>
      <c r="T7" s="870"/>
      <c r="U7" s="870"/>
      <c r="V7" s="870"/>
      <c r="W7" s="870"/>
      <c r="X7" s="87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</row>
    <row r="8" spans="1:47" ht="29.25" thickBot="1">
      <c r="A8" s="180"/>
      <c r="B8" s="204"/>
      <c r="C8" s="204"/>
      <c r="D8" s="204"/>
      <c r="E8" s="205" t="s">
        <v>98</v>
      </c>
      <c r="F8" s="205" t="s">
        <v>119</v>
      </c>
      <c r="G8" s="492"/>
      <c r="H8" s="206"/>
      <c r="I8" s="206"/>
      <c r="J8" s="206"/>
      <c r="K8" s="207"/>
      <c r="L8" s="876"/>
      <c r="M8" s="819"/>
      <c r="N8" s="878"/>
      <c r="O8" s="820"/>
      <c r="P8" s="874"/>
      <c r="Q8" s="879"/>
      <c r="R8" s="870"/>
      <c r="S8" s="872"/>
      <c r="T8" s="870"/>
      <c r="U8" s="870"/>
      <c r="V8" s="870"/>
      <c r="W8" s="870"/>
      <c r="X8" s="87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</row>
    <row r="9" spans="1:47" ht="20.100000000000001" customHeight="1">
      <c r="A9" s="180"/>
      <c r="B9" s="848" t="s">
        <v>99</v>
      </c>
      <c r="C9" s="835">
        <f>C14-1</f>
        <v>45746</v>
      </c>
      <c r="D9" s="855" t="str">
        <f>IFERROR(VLOOKUP(C9,Period!$N$4:$P$15,2,FALSE),"")</f>
        <v/>
      </c>
      <c r="E9" s="493"/>
      <c r="F9" s="838">
        <f>SUM(M9:O13)</f>
        <v>0</v>
      </c>
      <c r="G9" s="208" t="s">
        <v>71</v>
      </c>
      <c r="H9" s="858"/>
      <c r="I9" s="859"/>
      <c r="J9" s="859"/>
      <c r="K9" s="860"/>
      <c r="L9" s="823"/>
      <c r="M9" s="826"/>
      <c r="N9" s="826"/>
      <c r="O9" s="826"/>
      <c r="P9" s="842">
        <f>E13</f>
        <v>0</v>
      </c>
      <c r="Q9" s="173"/>
      <c r="R9" s="179"/>
      <c r="S9" s="21"/>
      <c r="T9" s="179"/>
      <c r="U9" s="179"/>
      <c r="V9" s="179"/>
      <c r="W9" s="179"/>
      <c r="X9" s="179"/>
      <c r="Y9" s="179"/>
      <c r="Z9" s="179"/>
      <c r="AA9" s="179"/>
      <c r="AB9" s="179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</row>
    <row r="10" spans="1:47" ht="20.100000000000001" customHeight="1">
      <c r="A10" s="180"/>
      <c r="B10" s="849"/>
      <c r="C10" s="836"/>
      <c r="D10" s="856"/>
      <c r="E10" s="494"/>
      <c r="F10" s="839"/>
      <c r="G10" s="209" t="s">
        <v>100</v>
      </c>
      <c r="H10" s="845"/>
      <c r="I10" s="846"/>
      <c r="J10" s="846"/>
      <c r="K10" s="847"/>
      <c r="L10" s="824"/>
      <c r="M10" s="827"/>
      <c r="N10" s="827"/>
      <c r="O10" s="827"/>
      <c r="P10" s="843"/>
      <c r="Q10" s="173"/>
      <c r="R10" s="179"/>
      <c r="S10" s="21"/>
      <c r="T10" s="179"/>
      <c r="U10" s="179"/>
      <c r="V10" s="179"/>
      <c r="W10" s="179"/>
      <c r="X10" s="179"/>
      <c r="Y10" s="179"/>
      <c r="Z10" s="179"/>
      <c r="AA10" s="179"/>
      <c r="AB10" s="179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</row>
    <row r="11" spans="1:47" ht="20.100000000000001" customHeight="1">
      <c r="A11" s="180"/>
      <c r="B11" s="849"/>
      <c r="C11" s="836"/>
      <c r="D11" s="856"/>
      <c r="E11" s="494"/>
      <c r="F11" s="839"/>
      <c r="G11" s="209" t="s">
        <v>205</v>
      </c>
      <c r="H11" s="845"/>
      <c r="I11" s="846"/>
      <c r="J11" s="846"/>
      <c r="K11" s="847"/>
      <c r="L11" s="824"/>
      <c r="M11" s="827"/>
      <c r="N11" s="827"/>
      <c r="O11" s="827"/>
      <c r="P11" s="843"/>
      <c r="Q11" s="173"/>
      <c r="R11" s="179"/>
      <c r="S11" s="21"/>
      <c r="T11" s="179"/>
      <c r="U11" s="179"/>
      <c r="V11" s="179"/>
      <c r="W11" s="179"/>
      <c r="X11" s="179"/>
      <c r="Y11" s="179"/>
      <c r="Z11" s="179"/>
      <c r="AA11" s="179"/>
      <c r="AB11" s="179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</row>
    <row r="12" spans="1:47" ht="20.100000000000001" customHeight="1" thickBot="1">
      <c r="A12" s="180"/>
      <c r="B12" s="850"/>
      <c r="C12" s="836"/>
      <c r="D12" s="856"/>
      <c r="E12" s="495"/>
      <c r="F12" s="839"/>
      <c r="G12" s="210" t="s">
        <v>206</v>
      </c>
      <c r="H12" s="845"/>
      <c r="I12" s="846"/>
      <c r="J12" s="846"/>
      <c r="K12" s="847"/>
      <c r="L12" s="824"/>
      <c r="M12" s="827"/>
      <c r="N12" s="827"/>
      <c r="O12" s="827"/>
      <c r="P12" s="843"/>
      <c r="Q12" s="173"/>
      <c r="R12" s="179"/>
      <c r="S12" s="211" t="str">
        <f>IFERROR(VLOOKUP(C9,Period!$N$4:$P$15,3,FALSE),"")</f>
        <v/>
      </c>
      <c r="T12" s="179"/>
      <c r="U12" s="179"/>
      <c r="V12" s="179"/>
      <c r="W12" s="179"/>
      <c r="X12" s="179"/>
      <c r="Y12" s="179"/>
      <c r="Z12" s="179"/>
      <c r="AA12" s="179"/>
      <c r="AB12" s="179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</row>
    <row r="13" spans="1:47" ht="30" customHeight="1" thickBot="1">
      <c r="A13" s="180"/>
      <c r="B13" s="851"/>
      <c r="C13" s="871"/>
      <c r="D13" s="857"/>
      <c r="E13" s="496">
        <f>IF(S13&lt;1,0,(E12-E11)+(E10-E9))</f>
        <v>0</v>
      </c>
      <c r="F13" s="840"/>
      <c r="G13" s="548" t="s">
        <v>207</v>
      </c>
      <c r="H13" s="867"/>
      <c r="I13" s="868"/>
      <c r="J13" s="868"/>
      <c r="K13" s="869"/>
      <c r="L13" s="825"/>
      <c r="M13" s="828"/>
      <c r="N13" s="828"/>
      <c r="O13" s="828"/>
      <c r="P13" s="844"/>
      <c r="Q13" s="173"/>
      <c r="R13" s="179"/>
      <c r="S13" s="211" t="str">
        <f>IF(H13=0,"",VLOOKUP(H13,Period!$I$4:$J$11,2,FALSE))</f>
        <v/>
      </c>
      <c r="T13" s="308">
        <f>IF(S13&lt;=5,"",E13)</f>
        <v>0</v>
      </c>
      <c r="U13" s="179"/>
      <c r="V13" s="179"/>
      <c r="W13" s="248"/>
      <c r="X13" s="179"/>
      <c r="Y13" s="179"/>
      <c r="Z13" s="179"/>
      <c r="AA13" s="179"/>
      <c r="AB13" s="179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</row>
    <row r="14" spans="1:47" ht="20.100000000000001" customHeight="1">
      <c r="A14" s="180"/>
      <c r="B14" s="848" t="s">
        <v>101</v>
      </c>
      <c r="C14" s="835">
        <f>C19-1</f>
        <v>45747</v>
      </c>
      <c r="D14" s="855" t="str">
        <f>IFERROR(VLOOKUP(C14,Period!$N$4:$P$15,2,FALSE),"")</f>
        <v/>
      </c>
      <c r="E14" s="493"/>
      <c r="F14" s="838">
        <f>SUM(M14:O18)</f>
        <v>0</v>
      </c>
      <c r="G14" s="208" t="s">
        <v>71</v>
      </c>
      <c r="H14" s="858"/>
      <c r="I14" s="859"/>
      <c r="J14" s="859"/>
      <c r="K14" s="860"/>
      <c r="L14" s="823"/>
      <c r="M14" s="826"/>
      <c r="N14" s="826"/>
      <c r="O14" s="826"/>
      <c r="P14" s="842">
        <f>$E18</f>
        <v>0</v>
      </c>
      <c r="Q14" s="173"/>
      <c r="R14" s="179"/>
      <c r="S14" s="21"/>
      <c r="T14" s="179"/>
      <c r="U14" s="179"/>
      <c r="V14" s="179"/>
      <c r="W14" s="248"/>
      <c r="X14" s="179"/>
      <c r="Y14" s="179"/>
      <c r="Z14" s="179"/>
      <c r="AA14" s="179"/>
      <c r="AB14" s="179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</row>
    <row r="15" spans="1:47" ht="20.100000000000001" customHeight="1">
      <c r="A15" s="180"/>
      <c r="B15" s="849"/>
      <c r="C15" s="836"/>
      <c r="D15" s="856"/>
      <c r="E15" s="494"/>
      <c r="F15" s="839"/>
      <c r="G15" s="209" t="s">
        <v>100</v>
      </c>
      <c r="H15" s="845"/>
      <c r="I15" s="846"/>
      <c r="J15" s="846"/>
      <c r="K15" s="847"/>
      <c r="L15" s="824"/>
      <c r="M15" s="827"/>
      <c r="N15" s="827"/>
      <c r="O15" s="827"/>
      <c r="P15" s="843"/>
      <c r="Q15" s="173"/>
      <c r="R15" s="179"/>
      <c r="S15" s="21"/>
      <c r="T15" s="179"/>
      <c r="U15" s="179"/>
      <c r="V15" s="179"/>
      <c r="W15" s="248"/>
      <c r="X15" s="179"/>
      <c r="Y15" s="179"/>
      <c r="Z15" s="179"/>
      <c r="AA15" s="179"/>
      <c r="AB15" s="179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</row>
    <row r="16" spans="1:47" ht="20.100000000000001" customHeight="1">
      <c r="A16" s="180"/>
      <c r="B16" s="849"/>
      <c r="C16" s="836"/>
      <c r="D16" s="856"/>
      <c r="E16" s="494"/>
      <c r="F16" s="839"/>
      <c r="G16" s="209" t="s">
        <v>205</v>
      </c>
      <c r="H16" s="845"/>
      <c r="I16" s="846"/>
      <c r="J16" s="846"/>
      <c r="K16" s="847"/>
      <c r="L16" s="824"/>
      <c r="M16" s="827"/>
      <c r="N16" s="827"/>
      <c r="O16" s="827"/>
      <c r="P16" s="843"/>
      <c r="Q16" s="173"/>
      <c r="R16" s="179"/>
      <c r="S16" s="21"/>
      <c r="T16" s="179"/>
      <c r="U16" s="179"/>
      <c r="V16" s="179"/>
      <c r="W16" s="248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</row>
    <row r="17" spans="1:47" ht="20.100000000000001" customHeight="1" thickBot="1">
      <c r="A17" s="180"/>
      <c r="B17" s="850"/>
      <c r="C17" s="836"/>
      <c r="D17" s="856"/>
      <c r="E17" s="495"/>
      <c r="F17" s="839"/>
      <c r="G17" s="210" t="s">
        <v>206</v>
      </c>
      <c r="H17" s="845"/>
      <c r="I17" s="846"/>
      <c r="J17" s="846"/>
      <c r="K17" s="847"/>
      <c r="L17" s="824"/>
      <c r="M17" s="827"/>
      <c r="N17" s="827"/>
      <c r="O17" s="827"/>
      <c r="P17" s="843"/>
      <c r="Q17" s="173"/>
      <c r="R17" s="179"/>
      <c r="S17" s="211" t="str">
        <f>IFERROR(VLOOKUP(C14,Period!$N$4:$P$15,3,FALSE),"")</f>
        <v/>
      </c>
      <c r="T17" s="179"/>
      <c r="U17" s="179"/>
      <c r="V17" s="179"/>
      <c r="W17" s="179"/>
      <c r="X17" s="179"/>
      <c r="Y17" s="179"/>
      <c r="Z17" s="179"/>
      <c r="AA17" s="179"/>
      <c r="AB17" s="179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</row>
    <row r="18" spans="1:47" ht="30" customHeight="1" thickBot="1">
      <c r="A18" s="180"/>
      <c r="B18" s="851"/>
      <c r="C18" s="837"/>
      <c r="D18" s="857"/>
      <c r="E18" s="496">
        <f>IF(S18&lt;1,"",(E17-E16)+(E15-E14))</f>
        <v>0</v>
      </c>
      <c r="F18" s="840"/>
      <c r="G18" s="548" t="s">
        <v>207</v>
      </c>
      <c r="H18" s="867"/>
      <c r="I18" s="868"/>
      <c r="J18" s="868"/>
      <c r="K18" s="869"/>
      <c r="L18" s="825"/>
      <c r="M18" s="828"/>
      <c r="N18" s="828"/>
      <c r="O18" s="828"/>
      <c r="P18" s="844"/>
      <c r="Q18" s="173"/>
      <c r="R18" s="179"/>
      <c r="S18" s="211" t="str">
        <f>IF(H18=0,"",VLOOKUP(H18,Period!$I$4:$J$11,2,FALSE))</f>
        <v/>
      </c>
      <c r="T18" s="308">
        <f>IF(S18&lt;=5,"",E18)</f>
        <v>0</v>
      </c>
      <c r="U18" s="179"/>
      <c r="V18" s="179"/>
      <c r="W18" s="179"/>
      <c r="X18" s="179"/>
      <c r="Y18" s="179"/>
      <c r="Z18" s="179"/>
      <c r="AA18" s="179"/>
      <c r="AB18" s="179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</row>
    <row r="19" spans="1:47" ht="20.100000000000001" customHeight="1">
      <c r="A19" s="180"/>
      <c r="B19" s="848" t="s">
        <v>102</v>
      </c>
      <c r="C19" s="835">
        <f>C24-1</f>
        <v>45748</v>
      </c>
      <c r="D19" s="855" t="str">
        <f>IFERROR(VLOOKUP(C19,Period!$N$4:$P$15,2,FALSE),"")</f>
        <v/>
      </c>
      <c r="E19" s="493"/>
      <c r="F19" s="838">
        <f>SUM(M19:O23)</f>
        <v>0</v>
      </c>
      <c r="G19" s="208" t="s">
        <v>71</v>
      </c>
      <c r="H19" s="858"/>
      <c r="I19" s="859"/>
      <c r="J19" s="859"/>
      <c r="K19" s="860"/>
      <c r="L19" s="823"/>
      <c r="M19" s="826"/>
      <c r="N19" s="826"/>
      <c r="O19" s="826"/>
      <c r="P19" s="842">
        <f t="shared" ref="P19" si="0">$E23</f>
        <v>0</v>
      </c>
      <c r="Q19" s="173"/>
      <c r="R19" s="179"/>
      <c r="S19" s="21"/>
      <c r="T19" s="179"/>
      <c r="U19" s="179"/>
      <c r="V19" s="179"/>
      <c r="W19" s="179"/>
      <c r="X19" s="179"/>
      <c r="Y19" s="179"/>
      <c r="Z19" s="179"/>
      <c r="AA19" s="179"/>
      <c r="AB19" s="179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</row>
    <row r="20" spans="1:47" ht="20.100000000000001" customHeight="1">
      <c r="A20" s="180"/>
      <c r="B20" s="849"/>
      <c r="C20" s="836"/>
      <c r="D20" s="856"/>
      <c r="E20" s="494"/>
      <c r="F20" s="839"/>
      <c r="G20" s="209" t="s">
        <v>100</v>
      </c>
      <c r="H20" s="845"/>
      <c r="I20" s="846"/>
      <c r="J20" s="846"/>
      <c r="K20" s="847"/>
      <c r="L20" s="824"/>
      <c r="M20" s="827"/>
      <c r="N20" s="827"/>
      <c r="O20" s="827"/>
      <c r="P20" s="843"/>
      <c r="Q20" s="173"/>
      <c r="R20" s="179"/>
      <c r="S20" s="21"/>
      <c r="T20" s="179"/>
      <c r="U20" s="179"/>
      <c r="V20" s="179"/>
      <c r="W20" s="179"/>
      <c r="X20" s="179"/>
      <c r="Y20" s="179"/>
      <c r="Z20" s="179"/>
      <c r="AA20" s="179"/>
      <c r="AB20" s="179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</row>
    <row r="21" spans="1:47" ht="20.100000000000001" customHeight="1">
      <c r="A21" s="180"/>
      <c r="B21" s="849"/>
      <c r="C21" s="836"/>
      <c r="D21" s="856"/>
      <c r="E21" s="494"/>
      <c r="F21" s="839"/>
      <c r="G21" s="209" t="s">
        <v>205</v>
      </c>
      <c r="H21" s="845"/>
      <c r="I21" s="846"/>
      <c r="J21" s="846"/>
      <c r="K21" s="847"/>
      <c r="L21" s="824"/>
      <c r="M21" s="827"/>
      <c r="N21" s="827"/>
      <c r="O21" s="827"/>
      <c r="P21" s="843"/>
      <c r="Q21" s="173"/>
      <c r="R21" s="179"/>
      <c r="S21" s="21"/>
      <c r="T21" s="179"/>
      <c r="U21" s="179"/>
      <c r="V21" s="179"/>
      <c r="W21" s="179"/>
      <c r="X21" s="179"/>
      <c r="Y21" s="179"/>
      <c r="Z21" s="179"/>
      <c r="AA21" s="179"/>
      <c r="AB21" s="179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</row>
    <row r="22" spans="1:47" ht="20.100000000000001" customHeight="1" thickBot="1">
      <c r="A22" s="180"/>
      <c r="B22" s="850"/>
      <c r="C22" s="836"/>
      <c r="D22" s="856"/>
      <c r="E22" s="495"/>
      <c r="F22" s="839"/>
      <c r="G22" s="210" t="s">
        <v>206</v>
      </c>
      <c r="H22" s="845"/>
      <c r="I22" s="846"/>
      <c r="J22" s="846"/>
      <c r="K22" s="847"/>
      <c r="L22" s="824"/>
      <c r="M22" s="827"/>
      <c r="N22" s="827"/>
      <c r="O22" s="827"/>
      <c r="P22" s="843"/>
      <c r="Q22" s="173"/>
      <c r="R22" s="179"/>
      <c r="S22" s="211" t="str">
        <f>IFERROR(VLOOKUP(C19,Period!$N$4:$P$15,3,FALSE),"")</f>
        <v/>
      </c>
      <c r="T22" s="179"/>
      <c r="U22" s="179"/>
      <c r="V22" s="179"/>
      <c r="W22" s="179"/>
      <c r="X22" s="179"/>
      <c r="Y22" s="179"/>
      <c r="Z22" s="179"/>
      <c r="AA22" s="179"/>
      <c r="AB22" s="179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</row>
    <row r="23" spans="1:47" ht="30" customHeight="1" thickBot="1">
      <c r="A23" s="180"/>
      <c r="B23" s="851"/>
      <c r="C23" s="837"/>
      <c r="D23" s="857"/>
      <c r="E23" s="496">
        <f>IF(S23&lt;1,"",(E22-E21)+(E20-E19))</f>
        <v>0</v>
      </c>
      <c r="F23" s="840"/>
      <c r="G23" s="548" t="s">
        <v>207</v>
      </c>
      <c r="H23" s="867"/>
      <c r="I23" s="868"/>
      <c r="J23" s="868"/>
      <c r="K23" s="869"/>
      <c r="L23" s="825"/>
      <c r="M23" s="828"/>
      <c r="N23" s="828"/>
      <c r="O23" s="828"/>
      <c r="P23" s="844"/>
      <c r="Q23" s="173"/>
      <c r="R23" s="179"/>
      <c r="S23" s="211" t="str">
        <f>IF(H23=0,"",VLOOKUP(H23,Period!$I$4:$J$11,2,FALSE))</f>
        <v/>
      </c>
      <c r="T23" s="308">
        <f>IF(S23&lt;=5,"",E23)</f>
        <v>0</v>
      </c>
      <c r="U23" s="179"/>
      <c r="V23" s="179"/>
      <c r="W23" s="179"/>
      <c r="X23" s="179"/>
      <c r="Y23" s="179"/>
      <c r="Z23" s="179"/>
      <c r="AA23" s="179"/>
      <c r="AB23" s="179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</row>
    <row r="24" spans="1:47" ht="20.100000000000001" customHeight="1">
      <c r="A24" s="180"/>
      <c r="B24" s="848" t="s">
        <v>103</v>
      </c>
      <c r="C24" s="835">
        <f>C29-1</f>
        <v>45749</v>
      </c>
      <c r="D24" s="855" t="str">
        <f>IFERROR(VLOOKUP(C24,Period!$N$4:$P$15,2,FALSE),"")</f>
        <v/>
      </c>
      <c r="E24" s="493"/>
      <c r="F24" s="838">
        <f>SUM(M24:O28)</f>
        <v>0</v>
      </c>
      <c r="G24" s="208" t="s">
        <v>71</v>
      </c>
      <c r="H24" s="858"/>
      <c r="I24" s="859"/>
      <c r="J24" s="859"/>
      <c r="K24" s="860"/>
      <c r="L24" s="823"/>
      <c r="M24" s="826"/>
      <c r="N24" s="826"/>
      <c r="O24" s="826"/>
      <c r="P24" s="842">
        <f t="shared" ref="P24" si="1">$E28</f>
        <v>0</v>
      </c>
      <c r="Q24" s="173"/>
      <c r="R24" s="179"/>
      <c r="S24" s="21"/>
      <c r="T24" s="179"/>
      <c r="U24" s="179"/>
      <c r="V24" s="179"/>
      <c r="W24" s="179"/>
      <c r="X24" s="179"/>
      <c r="Y24" s="179"/>
      <c r="Z24" s="179"/>
      <c r="AA24" s="179"/>
      <c r="AB24" s="179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</row>
    <row r="25" spans="1:47" ht="20.100000000000001" customHeight="1">
      <c r="A25" s="180"/>
      <c r="B25" s="849"/>
      <c r="C25" s="836"/>
      <c r="D25" s="856"/>
      <c r="E25" s="494"/>
      <c r="F25" s="839"/>
      <c r="G25" s="209" t="s">
        <v>100</v>
      </c>
      <c r="H25" s="845"/>
      <c r="I25" s="846"/>
      <c r="J25" s="846"/>
      <c r="K25" s="847"/>
      <c r="L25" s="824"/>
      <c r="M25" s="827"/>
      <c r="N25" s="827"/>
      <c r="O25" s="827"/>
      <c r="P25" s="843"/>
      <c r="Q25" s="173"/>
      <c r="R25" s="179"/>
      <c r="S25" s="21"/>
      <c r="T25" s="179"/>
      <c r="U25" s="179"/>
      <c r="V25" s="179"/>
      <c r="W25" s="179"/>
      <c r="X25" s="179"/>
      <c r="Y25" s="179"/>
      <c r="Z25" s="179"/>
      <c r="AA25" s="179"/>
      <c r="AB25" s="179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</row>
    <row r="26" spans="1:47" ht="20.100000000000001" customHeight="1">
      <c r="A26" s="180"/>
      <c r="B26" s="849"/>
      <c r="C26" s="836"/>
      <c r="D26" s="856"/>
      <c r="E26" s="494"/>
      <c r="F26" s="839"/>
      <c r="G26" s="209" t="s">
        <v>205</v>
      </c>
      <c r="H26" s="845"/>
      <c r="I26" s="846"/>
      <c r="J26" s="846"/>
      <c r="K26" s="847"/>
      <c r="L26" s="824"/>
      <c r="M26" s="827"/>
      <c r="N26" s="827"/>
      <c r="O26" s="827"/>
      <c r="P26" s="843"/>
      <c r="Q26" s="173"/>
      <c r="R26" s="179"/>
      <c r="S26" s="21"/>
      <c r="T26" s="179"/>
      <c r="U26" s="179"/>
      <c r="V26" s="179"/>
      <c r="W26" s="179"/>
      <c r="X26" s="179"/>
      <c r="Y26" s="179"/>
      <c r="Z26" s="179"/>
      <c r="AA26" s="179"/>
      <c r="AB26" s="179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</row>
    <row r="27" spans="1:47" ht="20.100000000000001" customHeight="1" thickBot="1">
      <c r="A27" s="180"/>
      <c r="B27" s="850"/>
      <c r="C27" s="836"/>
      <c r="D27" s="856"/>
      <c r="E27" s="495"/>
      <c r="F27" s="839"/>
      <c r="G27" s="210" t="s">
        <v>206</v>
      </c>
      <c r="H27" s="845"/>
      <c r="I27" s="846"/>
      <c r="J27" s="846"/>
      <c r="K27" s="847"/>
      <c r="L27" s="824"/>
      <c r="M27" s="827"/>
      <c r="N27" s="827"/>
      <c r="O27" s="827"/>
      <c r="P27" s="843"/>
      <c r="Q27" s="173"/>
      <c r="R27" s="179"/>
      <c r="S27" s="211" t="str">
        <f>IFERROR(VLOOKUP(C24,Period!$N$4:$P$15,3,FALSE),"")</f>
        <v/>
      </c>
      <c r="T27" s="179"/>
      <c r="U27" s="179"/>
      <c r="V27" s="179"/>
      <c r="W27" s="179"/>
      <c r="X27" s="179"/>
      <c r="Y27" s="179"/>
      <c r="Z27" s="179"/>
      <c r="AA27" s="179"/>
      <c r="AB27" s="179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</row>
    <row r="28" spans="1:47" ht="30" customHeight="1" thickBot="1">
      <c r="A28" s="180"/>
      <c r="B28" s="851"/>
      <c r="C28" s="837"/>
      <c r="D28" s="857"/>
      <c r="E28" s="496">
        <f>IF(S28&lt;1,"",(E27-E26)+(E25-E24))</f>
        <v>0</v>
      </c>
      <c r="F28" s="840"/>
      <c r="G28" s="548" t="s">
        <v>207</v>
      </c>
      <c r="H28" s="867"/>
      <c r="I28" s="868"/>
      <c r="J28" s="868"/>
      <c r="K28" s="869"/>
      <c r="L28" s="825"/>
      <c r="M28" s="828"/>
      <c r="N28" s="828"/>
      <c r="O28" s="828"/>
      <c r="P28" s="844"/>
      <c r="Q28" s="173"/>
      <c r="R28" s="179"/>
      <c r="S28" s="211" t="str">
        <f>IF(H28=0,"",VLOOKUP(H28,Period!$I$4:$J$11,2,FALSE))</f>
        <v/>
      </c>
      <c r="T28" s="308">
        <f>IF(S28&lt;=5,"",E28)</f>
        <v>0</v>
      </c>
      <c r="U28" s="179"/>
      <c r="V28" s="179"/>
      <c r="W28" s="179"/>
      <c r="X28" s="179"/>
      <c r="Y28" s="179"/>
      <c r="Z28" s="179"/>
      <c r="AA28" s="179"/>
      <c r="AB28" s="179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</row>
    <row r="29" spans="1:47" ht="20.100000000000001" customHeight="1">
      <c r="A29" s="180"/>
      <c r="B29" s="848" t="s">
        <v>104</v>
      </c>
      <c r="C29" s="835">
        <f>C34-1</f>
        <v>45750</v>
      </c>
      <c r="D29" s="855" t="str">
        <f>IFERROR(VLOOKUP(C29,Period!$N$4:$P$15,2,FALSE),"")</f>
        <v/>
      </c>
      <c r="E29" s="493"/>
      <c r="F29" s="838">
        <f>SUM(M29:O33)</f>
        <v>0</v>
      </c>
      <c r="G29" s="208" t="s">
        <v>71</v>
      </c>
      <c r="H29" s="858"/>
      <c r="I29" s="859"/>
      <c r="J29" s="859"/>
      <c r="K29" s="860"/>
      <c r="L29" s="823"/>
      <c r="M29" s="826"/>
      <c r="N29" s="826"/>
      <c r="O29" s="826"/>
      <c r="P29" s="842">
        <f t="shared" ref="P29:P39" si="2">$E33</f>
        <v>0</v>
      </c>
      <c r="Q29" s="173"/>
      <c r="R29" s="179"/>
      <c r="S29" s="21"/>
      <c r="T29" s="179"/>
      <c r="U29" s="179"/>
      <c r="V29" s="179"/>
      <c r="W29" s="179"/>
      <c r="X29" s="179"/>
      <c r="Y29" s="179"/>
      <c r="Z29" s="179"/>
      <c r="AA29" s="179"/>
      <c r="AB29" s="179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</row>
    <row r="30" spans="1:47" ht="20.100000000000001" customHeight="1">
      <c r="A30" s="180"/>
      <c r="B30" s="849"/>
      <c r="C30" s="836"/>
      <c r="D30" s="856"/>
      <c r="E30" s="494"/>
      <c r="F30" s="839"/>
      <c r="G30" s="209" t="s">
        <v>100</v>
      </c>
      <c r="H30" s="845"/>
      <c r="I30" s="846"/>
      <c r="J30" s="846"/>
      <c r="K30" s="847"/>
      <c r="L30" s="824"/>
      <c r="M30" s="827"/>
      <c r="N30" s="827"/>
      <c r="O30" s="827"/>
      <c r="P30" s="843"/>
      <c r="Q30" s="173"/>
      <c r="R30" s="179"/>
      <c r="S30" s="21"/>
      <c r="T30" s="179"/>
      <c r="U30" s="179"/>
      <c r="V30" s="179"/>
      <c r="W30" s="179"/>
      <c r="X30" s="179"/>
      <c r="Y30" s="179"/>
      <c r="Z30" s="179"/>
      <c r="AA30" s="179"/>
      <c r="AB30" s="179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</row>
    <row r="31" spans="1:47" ht="20.100000000000001" customHeight="1">
      <c r="A31" s="180"/>
      <c r="B31" s="849"/>
      <c r="C31" s="836"/>
      <c r="D31" s="856"/>
      <c r="E31" s="494"/>
      <c r="F31" s="839"/>
      <c r="G31" s="209" t="s">
        <v>205</v>
      </c>
      <c r="H31" s="845"/>
      <c r="I31" s="846"/>
      <c r="J31" s="846"/>
      <c r="K31" s="847"/>
      <c r="L31" s="824"/>
      <c r="M31" s="827"/>
      <c r="N31" s="827"/>
      <c r="O31" s="827"/>
      <c r="P31" s="843"/>
      <c r="Q31" s="173"/>
      <c r="R31" s="179"/>
      <c r="S31" s="21"/>
      <c r="T31" s="179"/>
      <c r="U31" s="179"/>
      <c r="V31" s="179"/>
      <c r="W31" s="179"/>
      <c r="X31" s="179"/>
      <c r="Y31" s="179"/>
      <c r="Z31" s="179"/>
      <c r="AA31" s="179"/>
      <c r="AB31" s="179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</row>
    <row r="32" spans="1:47" ht="20.100000000000001" customHeight="1" thickBot="1">
      <c r="A32" s="180"/>
      <c r="B32" s="850"/>
      <c r="C32" s="836"/>
      <c r="D32" s="856"/>
      <c r="E32" s="495"/>
      <c r="F32" s="839"/>
      <c r="G32" s="210" t="s">
        <v>206</v>
      </c>
      <c r="H32" s="845"/>
      <c r="I32" s="846"/>
      <c r="J32" s="846"/>
      <c r="K32" s="847"/>
      <c r="L32" s="824"/>
      <c r="M32" s="827"/>
      <c r="N32" s="827"/>
      <c r="O32" s="827"/>
      <c r="P32" s="843"/>
      <c r="Q32" s="173"/>
      <c r="R32" s="179"/>
      <c r="S32" s="211" t="str">
        <f>IFERROR(VLOOKUP(C29,Period!$N$4:$P$15,3,FALSE),"")</f>
        <v/>
      </c>
      <c r="T32" s="179"/>
      <c r="U32" s="179"/>
      <c r="V32" s="179"/>
      <c r="W32" s="179"/>
      <c r="X32" s="179"/>
      <c r="Y32" s="179"/>
      <c r="Z32" s="179"/>
      <c r="AA32" s="179"/>
      <c r="AB32" s="179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</row>
    <row r="33" spans="1:47" ht="30" customHeight="1" thickBot="1">
      <c r="A33" s="180"/>
      <c r="B33" s="851"/>
      <c r="C33" s="837"/>
      <c r="D33" s="857"/>
      <c r="E33" s="496">
        <f>IF(S33&lt;1,"",(E32-E31)+(E30-E29))</f>
        <v>0</v>
      </c>
      <c r="F33" s="840"/>
      <c r="G33" s="548" t="s">
        <v>207</v>
      </c>
      <c r="H33" s="867"/>
      <c r="I33" s="868"/>
      <c r="J33" s="868"/>
      <c r="K33" s="869"/>
      <c r="L33" s="825"/>
      <c r="M33" s="828"/>
      <c r="N33" s="828"/>
      <c r="O33" s="828"/>
      <c r="P33" s="844"/>
      <c r="Q33" s="173"/>
      <c r="R33" s="179"/>
      <c r="S33" s="211" t="str">
        <f>IF(H33=0,"",VLOOKUP(H33,Period!$I$4:$J$11,2,FALSE))</f>
        <v/>
      </c>
      <c r="T33" s="308">
        <f>IF(S33&lt;=5,"",E33)</f>
        <v>0</v>
      </c>
      <c r="U33" s="179"/>
      <c r="V33" s="179"/>
      <c r="W33" s="179"/>
      <c r="X33" s="179"/>
      <c r="Y33" s="179"/>
      <c r="Z33" s="179"/>
      <c r="AA33" s="179"/>
      <c r="AB33" s="179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</row>
    <row r="34" spans="1:47" ht="20.100000000000001" customHeight="1">
      <c r="A34" s="180"/>
      <c r="B34" s="848" t="s">
        <v>105</v>
      </c>
      <c r="C34" s="835">
        <f>C39-1</f>
        <v>45751</v>
      </c>
      <c r="D34" s="855" t="str">
        <f>IFERROR(VLOOKUP(C34,Period!$N$4:$P$15,2,FALSE),"")</f>
        <v/>
      </c>
      <c r="E34" s="493"/>
      <c r="F34" s="838">
        <f>SUM(M34:O38)</f>
        <v>0</v>
      </c>
      <c r="G34" s="208" t="s">
        <v>71</v>
      </c>
      <c r="H34" s="858"/>
      <c r="I34" s="859"/>
      <c r="J34" s="859"/>
      <c r="K34" s="860"/>
      <c r="L34" s="823"/>
      <c r="M34" s="826"/>
      <c r="N34" s="826"/>
      <c r="O34" s="826"/>
      <c r="P34" s="842">
        <f t="shared" si="2"/>
        <v>0</v>
      </c>
      <c r="Q34" s="173"/>
      <c r="R34" s="179"/>
      <c r="S34" s="21"/>
      <c r="T34" s="179"/>
      <c r="U34" s="179"/>
      <c r="V34" s="179"/>
      <c r="W34" s="179"/>
      <c r="X34" s="179"/>
      <c r="Y34" s="179"/>
      <c r="Z34" s="179"/>
      <c r="AA34" s="179"/>
      <c r="AB34" s="179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</row>
    <row r="35" spans="1:47" ht="20.100000000000001" customHeight="1">
      <c r="A35" s="180"/>
      <c r="B35" s="849"/>
      <c r="C35" s="836"/>
      <c r="D35" s="856"/>
      <c r="E35" s="494"/>
      <c r="F35" s="839"/>
      <c r="G35" s="209" t="s">
        <v>100</v>
      </c>
      <c r="H35" s="845"/>
      <c r="I35" s="846"/>
      <c r="J35" s="846"/>
      <c r="K35" s="847"/>
      <c r="L35" s="824"/>
      <c r="M35" s="827"/>
      <c r="N35" s="827"/>
      <c r="O35" s="827"/>
      <c r="P35" s="843"/>
      <c r="Q35" s="173"/>
      <c r="R35" s="179"/>
      <c r="S35" s="21"/>
      <c r="T35" s="179"/>
      <c r="U35" s="179"/>
      <c r="V35" s="179"/>
      <c r="W35" s="179"/>
      <c r="X35" s="179"/>
      <c r="Y35" s="179"/>
      <c r="Z35" s="179"/>
      <c r="AA35" s="179"/>
      <c r="AB35" s="179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</row>
    <row r="36" spans="1:47" ht="20.100000000000001" customHeight="1">
      <c r="A36" s="180"/>
      <c r="B36" s="849"/>
      <c r="C36" s="836"/>
      <c r="D36" s="856"/>
      <c r="E36" s="494"/>
      <c r="F36" s="839"/>
      <c r="G36" s="209" t="s">
        <v>205</v>
      </c>
      <c r="H36" s="845"/>
      <c r="I36" s="846"/>
      <c r="J36" s="846"/>
      <c r="K36" s="847"/>
      <c r="L36" s="824"/>
      <c r="M36" s="827"/>
      <c r="N36" s="827"/>
      <c r="O36" s="827"/>
      <c r="P36" s="843"/>
      <c r="Q36" s="173"/>
      <c r="R36" s="179"/>
      <c r="S36" s="21"/>
      <c r="T36" s="179"/>
      <c r="U36" s="179"/>
      <c r="V36" s="179"/>
      <c r="W36" s="179"/>
      <c r="X36" s="179"/>
      <c r="Y36" s="179"/>
      <c r="Z36" s="179"/>
      <c r="AA36" s="179"/>
      <c r="AB36" s="179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</row>
    <row r="37" spans="1:47" ht="20.100000000000001" customHeight="1" thickBot="1">
      <c r="A37" s="180"/>
      <c r="B37" s="850"/>
      <c r="C37" s="836"/>
      <c r="D37" s="856"/>
      <c r="E37" s="495"/>
      <c r="F37" s="839"/>
      <c r="G37" s="210" t="s">
        <v>206</v>
      </c>
      <c r="H37" s="845"/>
      <c r="I37" s="846"/>
      <c r="J37" s="846"/>
      <c r="K37" s="847"/>
      <c r="L37" s="824"/>
      <c r="M37" s="827"/>
      <c r="N37" s="827"/>
      <c r="O37" s="827"/>
      <c r="P37" s="843"/>
      <c r="Q37" s="173"/>
      <c r="R37" s="179"/>
      <c r="S37" s="211" t="str">
        <f>IFERROR(VLOOKUP(C34,Period!$N$4:$P$15,3,FALSE),"")</f>
        <v/>
      </c>
      <c r="T37" s="179"/>
      <c r="U37" s="179"/>
      <c r="V37" s="179"/>
      <c r="W37" s="179"/>
      <c r="X37" s="179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</row>
    <row r="38" spans="1:47" ht="30" customHeight="1" thickBot="1">
      <c r="A38" s="180"/>
      <c r="B38" s="851"/>
      <c r="C38" s="837"/>
      <c r="D38" s="857"/>
      <c r="E38" s="496">
        <f>IF(S38&lt;1,"",(E37-E36)+(E35-E34))</f>
        <v>0</v>
      </c>
      <c r="F38" s="840"/>
      <c r="G38" s="548" t="s">
        <v>207</v>
      </c>
      <c r="H38" s="867"/>
      <c r="I38" s="868"/>
      <c r="J38" s="868"/>
      <c r="K38" s="869"/>
      <c r="L38" s="825"/>
      <c r="M38" s="828"/>
      <c r="N38" s="828"/>
      <c r="O38" s="828"/>
      <c r="P38" s="844"/>
      <c r="Q38" s="173"/>
      <c r="R38" s="179"/>
      <c r="S38" s="211" t="str">
        <f>IF(H38=0,"",VLOOKUP(H38,Period!$I$4:$J$11,2,FALSE))</f>
        <v/>
      </c>
      <c r="T38" s="308">
        <f>IF(S38&lt;=5,"",E38)</f>
        <v>0</v>
      </c>
      <c r="U38" s="179"/>
      <c r="V38" s="179"/>
      <c r="W38" s="179"/>
      <c r="X38" s="179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</row>
    <row r="39" spans="1:47" ht="20.100000000000001" customHeight="1">
      <c r="A39" s="180"/>
      <c r="B39" s="848" t="s">
        <v>106</v>
      </c>
      <c r="C39" s="835">
        <f>L2</f>
        <v>45752</v>
      </c>
      <c r="D39" s="855" t="str">
        <f>IFERROR(VLOOKUP(C39,Period!$N$4:$P$15,2,FALSE),"")</f>
        <v/>
      </c>
      <c r="E39" s="493"/>
      <c r="F39" s="838">
        <f>SUM(M39:O43)</f>
        <v>0</v>
      </c>
      <c r="G39" s="208" t="s">
        <v>71</v>
      </c>
      <c r="H39" s="858"/>
      <c r="I39" s="859"/>
      <c r="J39" s="859"/>
      <c r="K39" s="860"/>
      <c r="L39" s="823"/>
      <c r="M39" s="826"/>
      <c r="N39" s="826"/>
      <c r="O39" s="826"/>
      <c r="P39" s="842">
        <f t="shared" si="2"/>
        <v>0</v>
      </c>
      <c r="Q39" s="173"/>
      <c r="R39" s="179"/>
      <c r="S39" s="21"/>
      <c r="T39" s="179"/>
      <c r="U39" s="179"/>
      <c r="V39" s="179"/>
      <c r="W39" s="179"/>
      <c r="X39" s="179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</row>
    <row r="40" spans="1:47" ht="20.100000000000001" customHeight="1">
      <c r="A40" s="180"/>
      <c r="B40" s="849"/>
      <c r="C40" s="836"/>
      <c r="D40" s="856"/>
      <c r="E40" s="494"/>
      <c r="F40" s="839"/>
      <c r="G40" s="209" t="s">
        <v>100</v>
      </c>
      <c r="H40" s="845"/>
      <c r="I40" s="846"/>
      <c r="J40" s="846"/>
      <c r="K40" s="847"/>
      <c r="L40" s="824"/>
      <c r="M40" s="827"/>
      <c r="N40" s="827"/>
      <c r="O40" s="827"/>
      <c r="P40" s="843"/>
      <c r="Q40" s="173"/>
      <c r="R40" s="179"/>
      <c r="S40" s="21"/>
      <c r="T40" s="179"/>
      <c r="U40" s="179"/>
      <c r="V40" s="179"/>
      <c r="W40" s="179"/>
      <c r="X40" s="179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</row>
    <row r="41" spans="1:47" ht="20.100000000000001" customHeight="1">
      <c r="A41" s="180"/>
      <c r="B41" s="849"/>
      <c r="C41" s="836"/>
      <c r="D41" s="856"/>
      <c r="E41" s="494"/>
      <c r="F41" s="839"/>
      <c r="G41" s="209" t="s">
        <v>205</v>
      </c>
      <c r="H41" s="845"/>
      <c r="I41" s="846"/>
      <c r="J41" s="846"/>
      <c r="K41" s="847"/>
      <c r="L41" s="824"/>
      <c r="M41" s="827"/>
      <c r="N41" s="827"/>
      <c r="O41" s="827"/>
      <c r="P41" s="843"/>
      <c r="Q41" s="173"/>
      <c r="R41" s="179"/>
      <c r="S41" s="21"/>
      <c r="T41" s="179"/>
      <c r="U41" s="179"/>
      <c r="V41" s="179"/>
      <c r="W41" s="179"/>
      <c r="X41" s="179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</row>
    <row r="42" spans="1:47" ht="20.100000000000001" customHeight="1" thickBot="1">
      <c r="A42" s="180"/>
      <c r="B42" s="850"/>
      <c r="C42" s="836"/>
      <c r="D42" s="856"/>
      <c r="E42" s="495"/>
      <c r="F42" s="839"/>
      <c r="G42" s="210" t="s">
        <v>206</v>
      </c>
      <c r="H42" s="845"/>
      <c r="I42" s="846"/>
      <c r="J42" s="846"/>
      <c r="K42" s="847"/>
      <c r="L42" s="824"/>
      <c r="M42" s="827"/>
      <c r="N42" s="827"/>
      <c r="O42" s="827"/>
      <c r="P42" s="843"/>
      <c r="Q42" s="173"/>
      <c r="R42" s="179"/>
      <c r="S42" s="211" t="str">
        <f>IFERROR(VLOOKUP(C39,Period!$N$4:$P$15,3,FALSE),"")</f>
        <v/>
      </c>
      <c r="T42" s="179"/>
      <c r="U42" s="179"/>
      <c r="V42" s="179"/>
      <c r="W42" s="179"/>
      <c r="X42" s="179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</row>
    <row r="43" spans="1:47" ht="30" customHeight="1" thickBot="1">
      <c r="A43" s="180"/>
      <c r="B43" s="851"/>
      <c r="C43" s="837"/>
      <c r="D43" s="857"/>
      <c r="E43" s="496">
        <f>IF(S43&lt;1,"",(E42-E41)+(E40-E39))</f>
        <v>0</v>
      </c>
      <c r="F43" s="840"/>
      <c r="G43" s="548" t="s">
        <v>207</v>
      </c>
      <c r="H43" s="867"/>
      <c r="I43" s="868"/>
      <c r="J43" s="868"/>
      <c r="K43" s="869"/>
      <c r="L43" s="825"/>
      <c r="M43" s="828"/>
      <c r="N43" s="828"/>
      <c r="O43" s="828"/>
      <c r="P43" s="844"/>
      <c r="Q43" s="173"/>
      <c r="R43" s="179"/>
      <c r="S43" s="211" t="str">
        <f>IF(H43=0,"",VLOOKUP(H43,Period!$I$4:$J$11,2,FALSE))</f>
        <v/>
      </c>
      <c r="T43" s="308">
        <f>IF(S43&lt;=5,"",E43)</f>
        <v>0</v>
      </c>
      <c r="U43" s="179"/>
      <c r="V43" s="179"/>
      <c r="W43" s="179"/>
      <c r="X43" s="179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</row>
    <row r="44" spans="1:47" ht="15.75" customHeight="1">
      <c r="A44" s="180"/>
      <c r="B44" s="261"/>
      <c r="C44" s="262"/>
      <c r="D44" s="263"/>
      <c r="E44" s="550"/>
      <c r="F44" s="255">
        <f>SUM(F9:F43)</f>
        <v>0</v>
      </c>
      <c r="G44" s="264"/>
      <c r="H44" s="276"/>
      <c r="I44" s="276"/>
      <c r="J44" s="276"/>
      <c r="K44" s="277"/>
      <c r="L44" s="217"/>
      <c r="M44" s="275">
        <f>SUM(M9:M43)</f>
        <v>0</v>
      </c>
      <c r="N44" s="275">
        <f t="shared" ref="N44:O44" si="3">SUM(N9:N43)</f>
        <v>0</v>
      </c>
      <c r="O44" s="275">
        <f t="shared" si="3"/>
        <v>0</v>
      </c>
      <c r="P44" s="213"/>
      <c r="Q44" s="173"/>
      <c r="R44" s="179"/>
      <c r="S44" s="21"/>
      <c r="T44" s="179"/>
      <c r="U44" s="179"/>
      <c r="V44" s="179"/>
      <c r="W44" s="179"/>
      <c r="X44" s="179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</row>
    <row r="45" spans="1:47" ht="19.5" customHeight="1">
      <c r="A45" s="180"/>
      <c r="B45" s="256"/>
      <c r="C45" s="212"/>
      <c r="D45" s="213"/>
      <c r="E45" s="214"/>
      <c r="F45" s="188"/>
      <c r="G45" s="215"/>
      <c r="H45" s="179"/>
      <c r="I45" s="179"/>
      <c r="J45" s="257"/>
      <c r="K45" s="216"/>
      <c r="L45" s="217"/>
      <c r="M45" s="217"/>
      <c r="N45" s="216"/>
      <c r="O45" s="216" t="s">
        <v>108</v>
      </c>
      <c r="P45" s="218">
        <f>SUM(T43,T38,T33,T28,T23,T18,T13)</f>
        <v>0</v>
      </c>
      <c r="Q45" s="173"/>
      <c r="R45" s="179"/>
      <c r="S45" s="21"/>
      <c r="T45" s="179"/>
      <c r="U45" s="179"/>
      <c r="V45" s="179"/>
      <c r="W45" s="179"/>
      <c r="X45" s="179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</row>
    <row r="46" spans="1:47" s="221" customFormat="1" ht="18.75" thickBot="1">
      <c r="A46" s="219"/>
      <c r="B46" s="265" t="s">
        <v>107</v>
      </c>
      <c r="C46" s="220"/>
      <c r="D46" s="258"/>
      <c r="E46" s="259"/>
      <c r="F46" s="259"/>
      <c r="G46" s="260"/>
      <c r="H46" s="260"/>
      <c r="I46" s="260"/>
      <c r="K46" s="219"/>
      <c r="L46" s="222"/>
      <c r="M46" s="223"/>
      <c r="N46" s="223"/>
      <c r="O46" s="223"/>
      <c r="P46" s="223"/>
      <c r="Q46" s="173"/>
      <c r="R46" s="179"/>
      <c r="S46" s="21"/>
      <c r="T46" s="179"/>
      <c r="U46" s="179"/>
      <c r="V46" s="179"/>
      <c r="W46" s="179"/>
      <c r="X46" s="179"/>
      <c r="Y46" s="224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</row>
    <row r="47" spans="1:47" ht="24" customHeight="1">
      <c r="A47" s="180"/>
      <c r="B47" s="225" t="s">
        <v>109</v>
      </c>
      <c r="C47" s="497"/>
      <c r="D47" s="833"/>
      <c r="E47" s="833"/>
      <c r="F47" s="833"/>
      <c r="G47" s="833"/>
      <c r="H47" s="834"/>
      <c r="I47" s="269" t="s">
        <v>124</v>
      </c>
      <c r="J47" s="270"/>
      <c r="K47" s="852"/>
      <c r="L47" s="249" t="s">
        <v>111</v>
      </c>
      <c r="M47" s="252" t="str">
        <f>IF($S$2=1,Meal!E24,"")</f>
        <v/>
      </c>
      <c r="N47" s="861"/>
      <c r="O47" s="226" t="s">
        <v>110</v>
      </c>
      <c r="P47" s="227"/>
      <c r="Q47" s="179"/>
      <c r="R47" s="179"/>
      <c r="S47" s="21"/>
      <c r="T47" s="179"/>
      <c r="U47" s="179"/>
      <c r="V47" s="179"/>
      <c r="W47" s="179"/>
      <c r="X47" s="179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</row>
    <row r="48" spans="1:47" ht="24" customHeight="1">
      <c r="A48" s="180"/>
      <c r="B48" s="864"/>
      <c r="C48" s="865"/>
      <c r="D48" s="865"/>
      <c r="E48" s="865"/>
      <c r="F48" s="865"/>
      <c r="G48" s="865"/>
      <c r="H48" s="866"/>
      <c r="I48" s="271" t="s">
        <v>121</v>
      </c>
      <c r="J48" s="272">
        <f>M44</f>
        <v>0</v>
      </c>
      <c r="K48" s="853"/>
      <c r="L48" s="228" t="s">
        <v>113</v>
      </c>
      <c r="M48" s="254"/>
      <c r="N48" s="862"/>
      <c r="O48" s="230" t="s">
        <v>112</v>
      </c>
      <c r="P48" s="231"/>
      <c r="Q48" s="179"/>
      <c r="R48" s="179"/>
      <c r="S48" s="21"/>
      <c r="T48" s="179"/>
      <c r="U48" s="179"/>
      <c r="V48" s="179"/>
      <c r="W48" s="179"/>
      <c r="X48" s="179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</row>
    <row r="49" spans="1:47" ht="24" customHeight="1">
      <c r="A49" s="180"/>
      <c r="B49" s="864"/>
      <c r="C49" s="865"/>
      <c r="D49" s="865"/>
      <c r="E49" s="865"/>
      <c r="F49" s="865"/>
      <c r="G49" s="865"/>
      <c r="H49" s="866"/>
      <c r="I49" s="271" t="s">
        <v>122</v>
      </c>
      <c r="J49" s="272">
        <f>N44</f>
        <v>0</v>
      </c>
      <c r="K49" s="853"/>
      <c r="L49" s="250"/>
      <c r="M49" s="229"/>
      <c r="N49" s="862"/>
      <c r="O49" s="232"/>
      <c r="P49" s="233"/>
      <c r="Q49" s="179"/>
      <c r="R49" s="179"/>
      <c r="S49" s="21"/>
      <c r="T49" s="179"/>
      <c r="U49" s="179"/>
      <c r="V49" s="179"/>
      <c r="W49" s="179"/>
      <c r="X49" s="179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</row>
    <row r="50" spans="1:47" ht="24" customHeight="1">
      <c r="A50" s="180"/>
      <c r="B50" s="864"/>
      <c r="C50" s="865"/>
      <c r="D50" s="865"/>
      <c r="E50" s="865"/>
      <c r="F50" s="865"/>
      <c r="G50" s="865"/>
      <c r="H50" s="866"/>
      <c r="I50" s="271" t="s">
        <v>123</v>
      </c>
      <c r="J50" s="272">
        <f>O44</f>
        <v>0</v>
      </c>
      <c r="K50" s="853"/>
      <c r="L50" s="250"/>
      <c r="M50" s="229"/>
      <c r="N50" s="862"/>
      <c r="O50" s="232"/>
      <c r="P50" s="233"/>
      <c r="Q50" s="234"/>
      <c r="R50" s="234"/>
      <c r="T50" s="234"/>
      <c r="U50" s="234"/>
      <c r="V50" s="234"/>
      <c r="W50" s="234"/>
      <c r="X50" s="234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</row>
    <row r="51" spans="1:47" ht="24" customHeight="1" thickBot="1">
      <c r="A51" s="180"/>
      <c r="B51" s="830"/>
      <c r="C51" s="831"/>
      <c r="D51" s="831"/>
      <c r="E51" s="831"/>
      <c r="F51" s="831"/>
      <c r="G51" s="831"/>
      <c r="H51" s="832"/>
      <c r="I51" s="273" t="s">
        <v>125</v>
      </c>
      <c r="J51" s="274">
        <f>SUM(J48:J50)</f>
        <v>0</v>
      </c>
      <c r="K51" s="854"/>
      <c r="L51" s="251"/>
      <c r="M51" s="253"/>
      <c r="N51" s="863"/>
      <c r="O51" s="236"/>
      <c r="P51" s="237"/>
      <c r="Q51" s="234"/>
      <c r="R51" s="234"/>
      <c r="T51" s="234"/>
      <c r="U51" s="234"/>
      <c r="V51" s="234"/>
      <c r="W51" s="234"/>
      <c r="X51" s="234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</row>
    <row r="52" spans="1:47">
      <c r="A52" s="180"/>
      <c r="B52" s="180"/>
      <c r="C52" s="180"/>
      <c r="D52" s="180"/>
      <c r="E52" s="181"/>
      <c r="F52" s="181"/>
      <c r="G52" s="180"/>
      <c r="H52" s="180"/>
      <c r="I52" s="180"/>
      <c r="J52" s="180"/>
      <c r="K52" s="180"/>
      <c r="L52" s="234"/>
      <c r="M52" s="234"/>
      <c r="N52" s="234"/>
      <c r="O52" s="234"/>
      <c r="P52" s="234"/>
      <c r="Q52" s="234"/>
      <c r="R52" s="234"/>
      <c r="T52" s="234"/>
      <c r="U52" s="234"/>
      <c r="V52" s="234"/>
      <c r="W52" s="234"/>
      <c r="X52" s="234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</row>
    <row r="53" spans="1:47" s="242" customFormat="1" ht="34.5">
      <c r="A53" s="238"/>
      <c r="B53" s="829" t="str">
        <f>G2</f>
        <v>Your Name</v>
      </c>
      <c r="C53" s="829"/>
      <c r="D53" s="829"/>
      <c r="E53" s="829"/>
      <c r="F53" s="829"/>
      <c r="G53" s="829"/>
      <c r="H53" s="829"/>
      <c r="I53" s="239"/>
      <c r="J53" s="238"/>
      <c r="K53" s="238"/>
      <c r="L53" s="240"/>
      <c r="M53" s="240"/>
      <c r="N53" s="841">
        <f ca="1" xml:space="preserve"> TODAY()</f>
        <v>45646</v>
      </c>
      <c r="O53" s="841"/>
      <c r="P53" s="841"/>
      <c r="Q53" s="240"/>
      <c r="R53" s="240"/>
      <c r="S53" s="241"/>
      <c r="T53" s="240"/>
      <c r="U53" s="240"/>
      <c r="V53" s="240"/>
      <c r="W53" s="240"/>
      <c r="X53" s="240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</row>
    <row r="54" spans="1:47" s="242" customFormat="1" ht="18">
      <c r="A54" s="238"/>
      <c r="B54" s="817" t="s">
        <v>120</v>
      </c>
      <c r="C54" s="817"/>
      <c r="D54" s="817"/>
      <c r="E54" s="817"/>
      <c r="F54" s="243"/>
      <c r="G54" s="238"/>
      <c r="H54" s="179"/>
      <c r="I54" s="244" t="s">
        <v>114</v>
      </c>
      <c r="J54" s="267"/>
      <c r="K54" s="179"/>
      <c r="L54" s="179"/>
      <c r="N54" s="244" t="s">
        <v>115</v>
      </c>
      <c r="O54" s="245"/>
      <c r="P54" s="266"/>
      <c r="Q54" s="240"/>
      <c r="R54" s="240"/>
      <c r="S54" s="241"/>
      <c r="T54" s="240"/>
      <c r="U54" s="240"/>
      <c r="V54" s="240"/>
      <c r="W54" s="240"/>
      <c r="X54" s="240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</row>
    <row r="55" spans="1:47" s="242" customFormat="1" ht="18">
      <c r="A55" s="238"/>
      <c r="B55" s="238"/>
      <c r="C55" s="238"/>
      <c r="D55" s="238"/>
      <c r="E55" s="246"/>
      <c r="F55" s="246"/>
      <c r="G55" s="238"/>
      <c r="H55" s="238"/>
      <c r="I55" s="238"/>
      <c r="J55" s="238"/>
      <c r="K55" s="238"/>
      <c r="L55" s="240"/>
      <c r="M55" s="240"/>
      <c r="N55" s="240"/>
      <c r="O55" s="240"/>
      <c r="P55" s="240"/>
      <c r="Q55" s="240"/>
      <c r="R55" s="240"/>
      <c r="S55" s="241"/>
      <c r="T55" s="240"/>
      <c r="U55" s="240"/>
      <c r="V55" s="240"/>
      <c r="W55" s="240"/>
      <c r="X55" s="240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</row>
    <row r="56" spans="1:47" s="242" customFormat="1" ht="18">
      <c r="A56" s="238"/>
      <c r="B56" s="238"/>
      <c r="C56" s="238"/>
      <c r="D56" s="238"/>
      <c r="E56" s="246"/>
      <c r="F56" s="246"/>
      <c r="G56" s="238"/>
      <c r="H56" s="238"/>
      <c r="I56" s="238"/>
      <c r="J56" s="238"/>
      <c r="K56" s="238"/>
      <c r="L56" s="240"/>
      <c r="M56" s="240"/>
      <c r="N56" s="240"/>
      <c r="O56" s="240"/>
      <c r="P56" s="240"/>
      <c r="Q56" s="240"/>
      <c r="R56" s="240"/>
      <c r="S56" s="241"/>
      <c r="T56" s="240"/>
      <c r="U56" s="240"/>
      <c r="V56" s="240"/>
      <c r="W56" s="240"/>
      <c r="X56" s="240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</row>
    <row r="57" spans="1:47">
      <c r="A57" s="180"/>
      <c r="B57" s="180"/>
      <c r="C57" s="180"/>
      <c r="D57" s="180"/>
      <c r="E57" s="181"/>
      <c r="F57" s="181"/>
      <c r="G57" s="180"/>
      <c r="H57" s="180"/>
      <c r="I57" s="180"/>
      <c r="J57" s="180"/>
      <c r="K57" s="180"/>
      <c r="L57" s="234"/>
      <c r="M57" s="234"/>
      <c r="N57" s="234"/>
      <c r="O57" s="234"/>
      <c r="P57" s="234"/>
      <c r="Q57" s="234"/>
      <c r="R57" s="234"/>
      <c r="T57" s="234"/>
      <c r="U57" s="234"/>
      <c r="V57" s="234"/>
      <c r="W57" s="234"/>
      <c r="X57" s="234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</row>
    <row r="58" spans="1:47">
      <c r="A58" s="180"/>
      <c r="B58" s="180"/>
      <c r="C58" s="180"/>
      <c r="D58" s="180"/>
      <c r="E58" s="181"/>
      <c r="F58" s="181"/>
      <c r="G58" s="180"/>
      <c r="H58" s="180"/>
      <c r="I58" s="180"/>
      <c r="J58" s="180"/>
      <c r="K58" s="180"/>
      <c r="L58" s="234"/>
      <c r="M58" s="234"/>
      <c r="N58" s="234"/>
      <c r="O58" s="234"/>
      <c r="P58" s="234"/>
      <c r="Q58" s="234"/>
      <c r="R58" s="234"/>
      <c r="T58" s="234"/>
      <c r="U58" s="234"/>
      <c r="V58" s="234"/>
      <c r="W58" s="234"/>
      <c r="X58" s="234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</row>
    <row r="59" spans="1:47" ht="18">
      <c r="A59" s="180"/>
      <c r="B59" s="238" t="s">
        <v>116</v>
      </c>
      <c r="C59" s="180"/>
      <c r="D59" s="180"/>
      <c r="E59" s="181"/>
      <c r="F59" s="181"/>
      <c r="G59" s="180"/>
      <c r="H59" s="180"/>
      <c r="I59" s="180"/>
      <c r="J59" s="180"/>
      <c r="K59" s="180"/>
      <c r="L59" s="234"/>
      <c r="M59" s="234"/>
      <c r="N59" s="234"/>
      <c r="O59" s="234"/>
      <c r="P59" s="234"/>
      <c r="Q59" s="234"/>
      <c r="R59" s="234"/>
      <c r="T59" s="234"/>
      <c r="U59" s="234"/>
      <c r="V59" s="234"/>
      <c r="W59" s="234"/>
      <c r="X59" s="234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</row>
    <row r="60" spans="1:47" ht="18">
      <c r="A60" s="180"/>
      <c r="B60" s="238" t="s">
        <v>127</v>
      </c>
      <c r="C60" s="180"/>
      <c r="D60" s="180"/>
      <c r="E60" s="181"/>
      <c r="F60" s="181"/>
      <c r="G60" s="180"/>
      <c r="H60" s="180"/>
      <c r="I60" s="180"/>
      <c r="J60" s="180"/>
      <c r="K60" s="180"/>
      <c r="L60" s="234"/>
      <c r="M60" s="234"/>
      <c r="N60" s="234"/>
      <c r="O60" s="234"/>
      <c r="P60" s="234"/>
      <c r="Q60" s="234"/>
      <c r="R60" s="234"/>
      <c r="T60" s="234"/>
      <c r="U60" s="234"/>
      <c r="V60" s="234"/>
      <c r="W60" s="234"/>
      <c r="X60" s="234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</row>
    <row r="61" spans="1:47" ht="18">
      <c r="A61" s="180"/>
      <c r="B61" s="238" t="s">
        <v>126</v>
      </c>
      <c r="C61" s="180"/>
      <c r="D61" s="180"/>
      <c r="E61" s="181"/>
      <c r="F61" s="181"/>
      <c r="G61" s="180"/>
      <c r="H61" s="180"/>
      <c r="I61" s="180"/>
      <c r="J61" s="180"/>
      <c r="K61" s="180"/>
      <c r="L61" s="234"/>
      <c r="M61" s="234"/>
      <c r="N61" s="234"/>
      <c r="O61" s="234"/>
      <c r="P61" s="234"/>
      <c r="Q61" s="234"/>
      <c r="R61" s="234"/>
      <c r="T61" s="234"/>
      <c r="U61" s="234"/>
      <c r="V61" s="234"/>
      <c r="W61" s="234"/>
      <c r="X61" s="234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</row>
    <row r="62" spans="1:47">
      <c r="A62" s="180"/>
      <c r="B62" s="180"/>
      <c r="C62" s="180"/>
      <c r="D62" s="180"/>
      <c r="E62" s="181"/>
      <c r="F62" s="181"/>
      <c r="G62" s="180"/>
      <c r="H62" s="180"/>
      <c r="I62" s="180"/>
      <c r="J62" s="180"/>
      <c r="K62" s="180"/>
      <c r="L62" s="234"/>
      <c r="M62" s="234"/>
      <c r="N62" s="234"/>
      <c r="O62" s="234"/>
      <c r="P62" s="234"/>
      <c r="Q62" s="234"/>
      <c r="R62" s="234"/>
      <c r="T62" s="234"/>
      <c r="U62" s="234"/>
      <c r="V62" s="234"/>
      <c r="W62" s="234"/>
      <c r="X62" s="234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</row>
    <row r="63" spans="1:47">
      <c r="A63" s="180"/>
      <c r="B63" s="180"/>
      <c r="C63" s="180"/>
      <c r="D63" s="180"/>
      <c r="E63" s="181"/>
      <c r="F63" s="181"/>
      <c r="G63" s="180"/>
      <c r="H63" s="180"/>
      <c r="I63" s="180"/>
      <c r="J63" s="180"/>
      <c r="K63" s="180"/>
      <c r="L63" s="234"/>
      <c r="M63" s="234"/>
      <c r="N63" s="234"/>
      <c r="O63" s="234"/>
      <c r="P63" s="234"/>
      <c r="Q63" s="234"/>
      <c r="R63" s="234"/>
      <c r="T63" s="234"/>
      <c r="U63" s="234"/>
      <c r="V63" s="234"/>
      <c r="W63" s="234"/>
      <c r="X63" s="234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</row>
    <row r="64" spans="1:47">
      <c r="A64" s="180"/>
      <c r="B64" s="180"/>
      <c r="C64" s="180"/>
      <c r="D64" s="180"/>
      <c r="E64" s="181"/>
      <c r="F64" s="181"/>
      <c r="G64" s="180"/>
      <c r="H64" s="180"/>
      <c r="I64" s="180"/>
      <c r="J64" s="180"/>
      <c r="K64" s="180"/>
      <c r="L64" s="234"/>
      <c r="M64" s="234"/>
      <c r="N64" s="234"/>
      <c r="O64" s="234"/>
      <c r="P64" s="234"/>
      <c r="Q64" s="234"/>
      <c r="R64" s="234"/>
      <c r="T64" s="234"/>
      <c r="U64" s="234"/>
      <c r="V64" s="234"/>
      <c r="W64" s="234"/>
      <c r="X64" s="234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</row>
    <row r="65" spans="1:47">
      <c r="A65" s="180"/>
      <c r="B65" s="180"/>
      <c r="C65" s="180"/>
      <c r="D65" s="180"/>
      <c r="E65" s="181"/>
      <c r="F65" s="181"/>
      <c r="G65" s="180"/>
      <c r="H65" s="180"/>
      <c r="I65" s="180"/>
      <c r="J65" s="180"/>
      <c r="K65" s="180"/>
      <c r="L65" s="234"/>
      <c r="M65" s="234"/>
      <c r="N65" s="234"/>
      <c r="O65" s="234"/>
      <c r="P65" s="234"/>
      <c r="Q65" s="234"/>
      <c r="R65" s="234"/>
      <c r="T65" s="234"/>
      <c r="U65" s="234"/>
      <c r="V65" s="234"/>
      <c r="W65" s="234"/>
      <c r="X65" s="234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</row>
    <row r="66" spans="1:47">
      <c r="A66" s="180"/>
      <c r="B66" s="180"/>
      <c r="C66" s="180"/>
      <c r="D66" s="180"/>
      <c r="E66" s="181"/>
      <c r="F66" s="181"/>
      <c r="G66" s="180"/>
      <c r="H66" s="180"/>
      <c r="I66" s="180"/>
      <c r="J66" s="180"/>
      <c r="K66" s="180"/>
      <c r="L66" s="234"/>
      <c r="M66" s="234"/>
      <c r="N66" s="234"/>
      <c r="O66" s="234"/>
      <c r="P66" s="234"/>
      <c r="Q66" s="234"/>
      <c r="R66" s="234"/>
      <c r="T66" s="234"/>
      <c r="U66" s="234"/>
      <c r="V66" s="234"/>
      <c r="W66" s="234"/>
      <c r="X66" s="234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</row>
    <row r="67" spans="1:47">
      <c r="A67" s="180"/>
      <c r="B67" s="180"/>
      <c r="C67" s="180"/>
      <c r="D67" s="180"/>
      <c r="E67" s="181"/>
      <c r="F67" s="181"/>
      <c r="G67" s="180"/>
      <c r="H67" s="180"/>
      <c r="I67" s="180"/>
      <c r="J67" s="180"/>
      <c r="K67" s="180"/>
      <c r="L67" s="234"/>
      <c r="M67" s="234"/>
      <c r="N67" s="234"/>
      <c r="O67" s="234"/>
      <c r="P67" s="234"/>
      <c r="Q67" s="234"/>
      <c r="R67" s="234"/>
      <c r="T67" s="234"/>
      <c r="U67" s="234"/>
      <c r="V67" s="234"/>
      <c r="W67" s="234"/>
      <c r="X67" s="234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</row>
    <row r="68" spans="1:47">
      <c r="A68" s="180"/>
      <c r="B68" s="180"/>
      <c r="C68" s="180"/>
      <c r="D68" s="180"/>
      <c r="E68" s="181"/>
      <c r="F68" s="181"/>
      <c r="G68" s="180"/>
      <c r="H68" s="180"/>
      <c r="I68" s="180"/>
      <c r="J68" s="180"/>
      <c r="K68" s="180"/>
      <c r="L68" s="234"/>
      <c r="M68" s="234"/>
      <c r="N68" s="234"/>
      <c r="O68" s="234"/>
      <c r="P68" s="234"/>
      <c r="Q68" s="234"/>
      <c r="R68" s="234"/>
      <c r="T68" s="234"/>
      <c r="U68" s="234"/>
      <c r="V68" s="234"/>
      <c r="W68" s="234"/>
      <c r="X68" s="234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</row>
    <row r="69" spans="1:47">
      <c r="A69" s="180"/>
      <c r="B69" s="180"/>
      <c r="C69" s="180"/>
      <c r="D69" s="180"/>
      <c r="E69" s="181"/>
      <c r="F69" s="181"/>
      <c r="G69" s="180"/>
      <c r="H69" s="180"/>
      <c r="I69" s="180"/>
      <c r="J69" s="180"/>
      <c r="K69" s="180"/>
      <c r="L69" s="234"/>
      <c r="M69" s="234"/>
      <c r="N69" s="234"/>
      <c r="O69" s="234"/>
      <c r="P69" s="234"/>
      <c r="Q69" s="234"/>
      <c r="R69" s="234"/>
      <c r="T69" s="234"/>
      <c r="U69" s="234"/>
      <c r="V69" s="234"/>
      <c r="W69" s="234"/>
      <c r="X69" s="234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</row>
    <row r="70" spans="1:47">
      <c r="A70" s="180"/>
      <c r="B70" s="180"/>
      <c r="C70" s="180"/>
      <c r="D70" s="180"/>
      <c r="E70" s="181"/>
      <c r="F70" s="181"/>
      <c r="G70" s="180"/>
      <c r="H70" s="180"/>
      <c r="I70" s="180"/>
      <c r="J70" s="180"/>
      <c r="K70" s="180"/>
      <c r="L70" s="234"/>
      <c r="M70" s="234"/>
      <c r="N70" s="234"/>
      <c r="O70" s="234"/>
      <c r="P70" s="234"/>
      <c r="Q70" s="234"/>
      <c r="R70" s="234"/>
      <c r="T70" s="234"/>
      <c r="U70" s="234"/>
      <c r="V70" s="234"/>
      <c r="W70" s="234"/>
      <c r="X70" s="234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</row>
    <row r="71" spans="1:47">
      <c r="A71" s="180"/>
      <c r="B71" s="180"/>
      <c r="C71" s="180"/>
      <c r="D71" s="180"/>
      <c r="E71" s="181"/>
      <c r="F71" s="181"/>
      <c r="G71" s="180"/>
      <c r="H71" s="180"/>
      <c r="I71" s="180"/>
      <c r="J71" s="180"/>
      <c r="K71" s="180"/>
      <c r="L71" s="234"/>
      <c r="M71" s="234"/>
      <c r="N71" s="234"/>
      <c r="O71" s="234"/>
      <c r="P71" s="234"/>
      <c r="Q71" s="234"/>
      <c r="R71" s="234"/>
      <c r="T71" s="234"/>
      <c r="U71" s="234"/>
      <c r="V71" s="234"/>
      <c r="W71" s="234"/>
      <c r="X71" s="234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</row>
    <row r="72" spans="1:47">
      <c r="A72" s="180"/>
      <c r="B72" s="180"/>
      <c r="C72" s="180"/>
      <c r="D72" s="180"/>
      <c r="E72" s="181"/>
      <c r="F72" s="181"/>
      <c r="G72" s="180"/>
      <c r="H72" s="180"/>
      <c r="I72" s="180"/>
      <c r="J72" s="180"/>
      <c r="K72" s="180"/>
      <c r="L72" s="234"/>
      <c r="M72" s="234"/>
      <c r="N72" s="234"/>
      <c r="O72" s="234"/>
      <c r="P72" s="234"/>
      <c r="Q72" s="234"/>
      <c r="R72" s="234"/>
      <c r="T72" s="234"/>
      <c r="U72" s="234"/>
      <c r="V72" s="234"/>
      <c r="W72" s="234"/>
      <c r="X72" s="234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</row>
    <row r="73" spans="1:47">
      <c r="A73" s="180"/>
      <c r="B73" s="180"/>
      <c r="C73" s="180"/>
      <c r="D73" s="180"/>
      <c r="E73" s="181"/>
      <c r="F73" s="181"/>
      <c r="G73" s="180"/>
      <c r="H73" s="180"/>
      <c r="I73" s="180"/>
      <c r="J73" s="180"/>
      <c r="K73" s="180"/>
      <c r="L73" s="234"/>
      <c r="M73" s="234"/>
      <c r="N73" s="234"/>
      <c r="O73" s="234"/>
      <c r="P73" s="234"/>
      <c r="Q73" s="234"/>
      <c r="R73" s="234"/>
      <c r="T73" s="234"/>
      <c r="U73" s="234"/>
      <c r="V73" s="234"/>
      <c r="W73" s="234"/>
      <c r="X73" s="234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</row>
    <row r="74" spans="1:47">
      <c r="A74" s="180"/>
      <c r="B74" s="180"/>
      <c r="C74" s="180"/>
      <c r="D74" s="180"/>
      <c r="E74" s="181"/>
      <c r="F74" s="181"/>
      <c r="G74" s="180"/>
      <c r="H74" s="180"/>
      <c r="I74" s="180"/>
      <c r="J74" s="180"/>
      <c r="K74" s="180"/>
      <c r="L74" s="234"/>
      <c r="M74" s="234"/>
      <c r="N74" s="234"/>
      <c r="O74" s="234"/>
      <c r="P74" s="234"/>
      <c r="Q74" s="234"/>
      <c r="R74" s="234"/>
      <c r="T74" s="234"/>
      <c r="U74" s="234"/>
      <c r="V74" s="234"/>
      <c r="W74" s="234"/>
      <c r="X74" s="234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</row>
    <row r="75" spans="1:47">
      <c r="A75" s="180"/>
      <c r="B75" s="180"/>
      <c r="C75" s="180"/>
      <c r="D75" s="180"/>
      <c r="E75" s="181"/>
      <c r="F75" s="181"/>
      <c r="G75" s="180"/>
      <c r="H75" s="180"/>
      <c r="I75" s="180"/>
      <c r="J75" s="180"/>
      <c r="K75" s="180"/>
      <c r="L75" s="234"/>
      <c r="M75" s="234"/>
      <c r="N75" s="234"/>
      <c r="O75" s="234"/>
      <c r="P75" s="234"/>
      <c r="Q75" s="234"/>
      <c r="R75" s="234"/>
      <c r="T75" s="234"/>
      <c r="U75" s="234"/>
      <c r="V75" s="234"/>
      <c r="W75" s="234"/>
      <c r="X75" s="234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</row>
    <row r="76" spans="1:47">
      <c r="A76" s="180"/>
      <c r="B76" s="180"/>
      <c r="C76" s="180"/>
      <c r="D76" s="180"/>
      <c r="E76" s="181"/>
      <c r="F76" s="181"/>
      <c r="G76" s="180"/>
      <c r="H76" s="180"/>
      <c r="I76" s="180"/>
      <c r="J76" s="180"/>
      <c r="K76" s="180"/>
      <c r="L76" s="234"/>
      <c r="M76" s="234"/>
      <c r="N76" s="234"/>
      <c r="O76" s="234"/>
      <c r="P76" s="234"/>
      <c r="Q76" s="234"/>
      <c r="R76" s="234"/>
      <c r="T76" s="234"/>
      <c r="U76" s="234"/>
      <c r="V76" s="234"/>
      <c r="W76" s="234"/>
      <c r="X76" s="234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</row>
    <row r="77" spans="1:47">
      <c r="A77" s="180"/>
      <c r="B77" s="180"/>
      <c r="C77" s="180"/>
      <c r="D77" s="180"/>
      <c r="E77" s="181"/>
      <c r="F77" s="181"/>
      <c r="G77" s="180"/>
      <c r="H77" s="180"/>
      <c r="I77" s="180"/>
      <c r="J77" s="180"/>
      <c r="K77" s="180"/>
      <c r="L77" s="234"/>
      <c r="M77" s="234"/>
      <c r="N77" s="234"/>
      <c r="O77" s="234"/>
      <c r="P77" s="234"/>
      <c r="Q77" s="234"/>
      <c r="R77" s="234"/>
      <c r="T77" s="234"/>
      <c r="U77" s="234"/>
      <c r="V77" s="234"/>
      <c r="W77" s="234"/>
      <c r="X77" s="234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</row>
    <row r="78" spans="1:47">
      <c r="A78" s="180"/>
      <c r="B78" s="180"/>
      <c r="C78" s="180"/>
      <c r="D78" s="180"/>
      <c r="E78" s="181"/>
      <c r="F78" s="181"/>
      <c r="G78" s="180"/>
      <c r="H78" s="180"/>
      <c r="I78" s="180"/>
      <c r="J78" s="180"/>
      <c r="K78" s="180"/>
      <c r="L78" s="234"/>
      <c r="M78" s="234"/>
      <c r="N78" s="234"/>
      <c r="O78" s="234"/>
      <c r="P78" s="234"/>
      <c r="Q78" s="234"/>
      <c r="R78" s="234"/>
      <c r="T78" s="234"/>
      <c r="U78" s="234"/>
      <c r="V78" s="234"/>
      <c r="W78" s="234"/>
      <c r="X78" s="234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</row>
    <row r="79" spans="1:47">
      <c r="A79" s="180"/>
      <c r="B79" s="180"/>
      <c r="C79" s="180"/>
      <c r="D79" s="180"/>
      <c r="E79" s="181"/>
      <c r="F79" s="181"/>
      <c r="G79" s="180"/>
      <c r="H79" s="180"/>
      <c r="I79" s="180"/>
      <c r="J79" s="180"/>
      <c r="K79" s="180"/>
      <c r="L79" s="234"/>
      <c r="M79" s="234"/>
      <c r="N79" s="234"/>
      <c r="O79" s="234"/>
      <c r="P79" s="234"/>
      <c r="Q79" s="234"/>
      <c r="R79" s="234"/>
      <c r="T79" s="234"/>
      <c r="U79" s="234"/>
      <c r="V79" s="234"/>
      <c r="W79" s="234"/>
      <c r="X79" s="234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</row>
    <row r="80" spans="1:47">
      <c r="A80" s="180"/>
      <c r="B80" s="180"/>
      <c r="C80" s="180"/>
      <c r="D80" s="180"/>
      <c r="E80" s="181"/>
      <c r="F80" s="181"/>
      <c r="G80" s="180"/>
      <c r="H80" s="180"/>
      <c r="I80" s="180"/>
      <c r="J80" s="180"/>
      <c r="K80" s="180"/>
      <c r="L80" s="234"/>
      <c r="M80" s="234"/>
      <c r="N80" s="234"/>
      <c r="O80" s="234"/>
      <c r="P80" s="234"/>
      <c r="Q80" s="234"/>
      <c r="R80" s="234"/>
      <c r="T80" s="234"/>
      <c r="U80" s="234"/>
      <c r="V80" s="234"/>
      <c r="W80" s="234"/>
      <c r="X80" s="234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</row>
    <row r="81" spans="1:47">
      <c r="A81" s="180"/>
      <c r="B81" s="180"/>
      <c r="C81" s="180"/>
      <c r="D81" s="180"/>
      <c r="E81" s="181"/>
      <c r="F81" s="181"/>
      <c r="G81" s="180"/>
      <c r="H81" s="180"/>
      <c r="I81" s="180"/>
      <c r="J81" s="180"/>
      <c r="K81" s="180"/>
      <c r="L81" s="234"/>
      <c r="M81" s="234"/>
      <c r="N81" s="234"/>
      <c r="O81" s="234"/>
      <c r="P81" s="234"/>
      <c r="Q81" s="234"/>
      <c r="R81" s="234"/>
      <c r="T81" s="234"/>
      <c r="U81" s="234"/>
      <c r="V81" s="234"/>
      <c r="W81" s="234"/>
      <c r="X81" s="234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</row>
    <row r="82" spans="1:47">
      <c r="A82" s="180"/>
      <c r="B82" s="180"/>
      <c r="C82" s="180"/>
      <c r="D82" s="180"/>
      <c r="E82" s="181"/>
      <c r="F82" s="181"/>
      <c r="G82" s="180"/>
      <c r="H82" s="180"/>
      <c r="I82" s="180"/>
      <c r="J82" s="180"/>
      <c r="K82" s="180"/>
      <c r="L82" s="234"/>
      <c r="M82" s="234"/>
      <c r="N82" s="234"/>
      <c r="O82" s="234"/>
      <c r="P82" s="234"/>
      <c r="Q82" s="234"/>
      <c r="R82" s="234"/>
      <c r="T82" s="234"/>
      <c r="U82" s="234"/>
      <c r="V82" s="234"/>
      <c r="W82" s="234"/>
      <c r="X82" s="234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</row>
    <row r="83" spans="1:47">
      <c r="A83" s="180"/>
      <c r="B83" s="180"/>
      <c r="C83" s="180"/>
      <c r="D83" s="180"/>
      <c r="E83" s="181"/>
      <c r="F83" s="181"/>
      <c r="G83" s="180"/>
      <c r="H83" s="180"/>
      <c r="I83" s="180"/>
      <c r="J83" s="180"/>
      <c r="K83" s="180"/>
      <c r="L83" s="234"/>
      <c r="M83" s="234"/>
      <c r="N83" s="234"/>
      <c r="O83" s="234"/>
      <c r="P83" s="234"/>
      <c r="Q83" s="234"/>
      <c r="R83" s="234"/>
      <c r="T83" s="234"/>
      <c r="U83" s="234"/>
      <c r="V83" s="234"/>
      <c r="W83" s="234"/>
      <c r="X83" s="234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</row>
    <row r="84" spans="1:47">
      <c r="A84" s="180"/>
      <c r="B84" s="180"/>
      <c r="C84" s="180"/>
      <c r="D84" s="180"/>
      <c r="E84" s="181"/>
      <c r="F84" s="181"/>
      <c r="G84" s="180"/>
      <c r="H84" s="180"/>
      <c r="I84" s="180"/>
      <c r="J84" s="180"/>
      <c r="K84" s="180"/>
      <c r="L84" s="234"/>
      <c r="M84" s="234"/>
      <c r="N84" s="234"/>
      <c r="O84" s="234"/>
      <c r="P84" s="234"/>
      <c r="Q84" s="234"/>
      <c r="R84" s="234"/>
      <c r="T84" s="234"/>
      <c r="U84" s="234"/>
      <c r="V84" s="234"/>
      <c r="W84" s="234"/>
      <c r="X84" s="234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</row>
    <row r="85" spans="1:47">
      <c r="A85" s="180"/>
      <c r="B85" s="180"/>
      <c r="C85" s="180"/>
      <c r="D85" s="180"/>
      <c r="E85" s="181"/>
      <c r="F85" s="181"/>
      <c r="G85" s="180"/>
      <c r="H85" s="180"/>
      <c r="I85" s="180"/>
      <c r="J85" s="180"/>
      <c r="K85" s="180"/>
      <c r="L85" s="234"/>
      <c r="M85" s="234"/>
      <c r="N85" s="234"/>
      <c r="O85" s="234"/>
      <c r="P85" s="234"/>
      <c r="Q85" s="234"/>
      <c r="R85" s="234"/>
      <c r="T85" s="234"/>
      <c r="U85" s="234"/>
      <c r="V85" s="234"/>
      <c r="W85" s="234"/>
      <c r="X85" s="234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</row>
    <row r="86" spans="1:47">
      <c r="A86" s="180"/>
      <c r="B86" s="180"/>
      <c r="C86" s="180"/>
      <c r="D86" s="180"/>
      <c r="E86" s="181"/>
      <c r="F86" s="181"/>
      <c r="G86" s="180"/>
      <c r="H86" s="180"/>
      <c r="I86" s="180"/>
      <c r="J86" s="180"/>
      <c r="K86" s="180"/>
      <c r="L86" s="234"/>
      <c r="M86" s="234"/>
      <c r="N86" s="234"/>
      <c r="O86" s="234"/>
      <c r="P86" s="234"/>
      <c r="Q86" s="234"/>
      <c r="R86" s="234"/>
      <c r="T86" s="234"/>
      <c r="U86" s="234"/>
      <c r="V86" s="234"/>
      <c r="W86" s="234"/>
      <c r="X86" s="234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</row>
    <row r="87" spans="1:47">
      <c r="A87" s="180"/>
      <c r="B87" s="180"/>
      <c r="C87" s="180"/>
      <c r="D87" s="180"/>
      <c r="E87" s="181"/>
      <c r="F87" s="181"/>
      <c r="G87" s="180"/>
      <c r="H87" s="180"/>
      <c r="I87" s="180"/>
      <c r="J87" s="180"/>
      <c r="K87" s="180"/>
      <c r="L87" s="234"/>
      <c r="M87" s="234"/>
      <c r="N87" s="234"/>
      <c r="O87" s="234"/>
      <c r="P87" s="234"/>
      <c r="Q87" s="234"/>
      <c r="R87" s="234"/>
      <c r="T87" s="234"/>
      <c r="U87" s="234"/>
      <c r="V87" s="234"/>
      <c r="W87" s="234"/>
      <c r="X87" s="234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</row>
    <row r="88" spans="1:47">
      <c r="A88" s="180"/>
      <c r="B88" s="180"/>
      <c r="C88" s="180"/>
      <c r="D88" s="180"/>
      <c r="E88" s="181"/>
      <c r="F88" s="181"/>
      <c r="G88" s="180"/>
      <c r="H88" s="180"/>
      <c r="I88" s="180"/>
      <c r="J88" s="180"/>
      <c r="K88" s="180"/>
      <c r="L88" s="234"/>
      <c r="M88" s="234"/>
      <c r="N88" s="234"/>
      <c r="O88" s="234"/>
      <c r="P88" s="234"/>
      <c r="Q88" s="234"/>
      <c r="R88" s="234"/>
      <c r="T88" s="234"/>
      <c r="U88" s="234"/>
      <c r="V88" s="234"/>
      <c r="W88" s="234"/>
      <c r="X88" s="234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</row>
    <row r="89" spans="1:47">
      <c r="A89" s="180"/>
      <c r="B89" s="180"/>
      <c r="C89" s="180"/>
      <c r="D89" s="180"/>
      <c r="E89" s="181"/>
      <c r="F89" s="181"/>
      <c r="G89" s="180"/>
      <c r="H89" s="180"/>
      <c r="I89" s="180"/>
      <c r="J89" s="180"/>
      <c r="K89" s="180"/>
      <c r="L89" s="234"/>
      <c r="M89" s="234"/>
      <c r="N89" s="234"/>
      <c r="O89" s="234"/>
      <c r="P89" s="234"/>
      <c r="Q89" s="234"/>
      <c r="R89" s="234"/>
      <c r="T89" s="234"/>
      <c r="U89" s="234"/>
      <c r="V89" s="234"/>
      <c r="W89" s="234"/>
      <c r="X89" s="234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</row>
    <row r="90" spans="1:47">
      <c r="A90" s="180"/>
      <c r="B90" s="180"/>
      <c r="C90" s="180"/>
      <c r="D90" s="180"/>
      <c r="E90" s="181"/>
      <c r="F90" s="181"/>
      <c r="G90" s="180"/>
      <c r="H90" s="180"/>
      <c r="I90" s="180"/>
      <c r="J90" s="180"/>
      <c r="K90" s="180"/>
      <c r="L90" s="234"/>
      <c r="M90" s="234"/>
      <c r="N90" s="234"/>
      <c r="O90" s="234"/>
      <c r="P90" s="234"/>
      <c r="Q90" s="234"/>
      <c r="R90" s="234"/>
      <c r="T90" s="234"/>
      <c r="U90" s="234"/>
      <c r="V90" s="234"/>
      <c r="W90" s="234"/>
      <c r="X90" s="234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</row>
    <row r="91" spans="1:47">
      <c r="A91" s="180"/>
      <c r="B91" s="180"/>
      <c r="C91" s="180"/>
      <c r="D91" s="180"/>
      <c r="E91" s="181"/>
      <c r="F91" s="181"/>
      <c r="G91" s="180"/>
      <c r="H91" s="180"/>
      <c r="I91" s="180"/>
      <c r="J91" s="180"/>
      <c r="K91" s="180"/>
      <c r="L91" s="234"/>
      <c r="M91" s="234"/>
      <c r="N91" s="234"/>
      <c r="O91" s="234"/>
      <c r="P91" s="234"/>
      <c r="Q91" s="234"/>
      <c r="R91" s="234"/>
      <c r="T91" s="234"/>
      <c r="U91" s="234"/>
      <c r="V91" s="234"/>
      <c r="W91" s="234"/>
      <c r="X91" s="234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</row>
    <row r="92" spans="1:47">
      <c r="A92" s="180"/>
      <c r="B92" s="180"/>
      <c r="C92" s="180"/>
      <c r="D92" s="180"/>
      <c r="E92" s="181"/>
      <c r="F92" s="181"/>
      <c r="G92" s="180"/>
      <c r="H92" s="180"/>
      <c r="I92" s="180"/>
      <c r="J92" s="180"/>
      <c r="K92" s="180"/>
      <c r="L92" s="234"/>
      <c r="M92" s="234"/>
      <c r="N92" s="234"/>
      <c r="O92" s="234"/>
      <c r="P92" s="234"/>
      <c r="Q92" s="234"/>
      <c r="R92" s="234"/>
      <c r="T92" s="234"/>
      <c r="U92" s="234"/>
      <c r="V92" s="234"/>
      <c r="W92" s="234"/>
      <c r="X92" s="234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</row>
    <row r="93" spans="1:47">
      <c r="A93" s="180"/>
      <c r="B93" s="180"/>
      <c r="C93" s="180"/>
      <c r="D93" s="180"/>
      <c r="E93" s="181"/>
      <c r="F93" s="181"/>
      <c r="G93" s="180"/>
      <c r="H93" s="180"/>
      <c r="I93" s="180"/>
      <c r="J93" s="180"/>
      <c r="K93" s="180"/>
      <c r="L93" s="234"/>
      <c r="M93" s="234"/>
      <c r="N93" s="234"/>
      <c r="O93" s="234"/>
      <c r="P93" s="234"/>
      <c r="Q93" s="234"/>
      <c r="R93" s="234"/>
      <c r="T93" s="234"/>
      <c r="U93" s="234"/>
      <c r="V93" s="234"/>
      <c r="W93" s="234"/>
      <c r="X93" s="234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</row>
    <row r="94" spans="1:47">
      <c r="A94" s="180"/>
      <c r="B94" s="180"/>
      <c r="C94" s="180"/>
      <c r="D94" s="180"/>
      <c r="E94" s="181"/>
      <c r="F94" s="181"/>
      <c r="G94" s="180"/>
      <c r="H94" s="180"/>
      <c r="I94" s="180"/>
      <c r="J94" s="180"/>
      <c r="K94" s="180"/>
      <c r="L94" s="234"/>
      <c r="M94" s="234"/>
      <c r="N94" s="234"/>
      <c r="O94" s="234"/>
      <c r="P94" s="234"/>
      <c r="Q94" s="234"/>
      <c r="R94" s="234"/>
      <c r="T94" s="234"/>
      <c r="U94" s="234"/>
      <c r="V94" s="234"/>
      <c r="W94" s="234"/>
      <c r="X94" s="234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</row>
    <row r="95" spans="1:47">
      <c r="A95" s="180"/>
      <c r="B95" s="180"/>
      <c r="C95" s="180"/>
      <c r="D95" s="180"/>
      <c r="E95" s="181"/>
      <c r="F95" s="181"/>
      <c r="G95" s="180"/>
      <c r="H95" s="180"/>
      <c r="I95" s="180"/>
      <c r="J95" s="180"/>
      <c r="K95" s="180"/>
      <c r="L95" s="234"/>
      <c r="M95" s="234"/>
      <c r="N95" s="234"/>
      <c r="O95" s="234"/>
      <c r="P95" s="234"/>
      <c r="Q95" s="234"/>
      <c r="R95" s="234"/>
      <c r="T95" s="234"/>
      <c r="U95" s="234"/>
      <c r="V95" s="234"/>
      <c r="W95" s="234"/>
      <c r="X95" s="234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</row>
    <row r="96" spans="1:47">
      <c r="A96" s="180"/>
      <c r="B96" s="180"/>
      <c r="C96" s="180"/>
      <c r="D96" s="180"/>
      <c r="E96" s="181"/>
      <c r="F96" s="181"/>
      <c r="G96" s="180"/>
      <c r="H96" s="180"/>
      <c r="I96" s="180"/>
      <c r="J96" s="180"/>
      <c r="K96" s="180"/>
      <c r="L96" s="234"/>
      <c r="M96" s="234"/>
      <c r="N96" s="234"/>
      <c r="O96" s="234"/>
      <c r="P96" s="234"/>
      <c r="Q96" s="234"/>
      <c r="R96" s="234"/>
      <c r="T96" s="234"/>
      <c r="U96" s="234"/>
      <c r="V96" s="234"/>
      <c r="W96" s="234"/>
      <c r="X96" s="234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</row>
    <row r="97" spans="1:47">
      <c r="A97" s="180"/>
      <c r="B97" s="180"/>
      <c r="C97" s="180"/>
      <c r="D97" s="180"/>
      <c r="E97" s="181"/>
      <c r="F97" s="181"/>
      <c r="G97" s="180"/>
      <c r="H97" s="180"/>
      <c r="I97" s="180"/>
      <c r="J97" s="180"/>
      <c r="K97" s="180"/>
      <c r="L97" s="234"/>
      <c r="M97" s="234"/>
      <c r="N97" s="234"/>
      <c r="O97" s="234"/>
      <c r="P97" s="234"/>
      <c r="Q97" s="234"/>
      <c r="R97" s="234"/>
      <c r="T97" s="234"/>
      <c r="U97" s="234"/>
      <c r="V97" s="234"/>
      <c r="W97" s="234"/>
      <c r="X97" s="234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</row>
    <row r="98" spans="1:47">
      <c r="A98" s="180"/>
      <c r="B98" s="180"/>
      <c r="C98" s="180"/>
      <c r="D98" s="180"/>
      <c r="E98" s="181"/>
      <c r="F98" s="181"/>
      <c r="G98" s="180"/>
      <c r="H98" s="180"/>
      <c r="I98" s="180"/>
      <c r="J98" s="180"/>
      <c r="K98" s="180"/>
      <c r="L98" s="234"/>
      <c r="M98" s="234"/>
      <c r="N98" s="234"/>
      <c r="O98" s="234"/>
      <c r="P98" s="234"/>
      <c r="Q98" s="234"/>
      <c r="R98" s="234"/>
      <c r="T98" s="234"/>
      <c r="U98" s="234"/>
      <c r="V98" s="234"/>
      <c r="W98" s="234"/>
      <c r="X98" s="234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</row>
    <row r="99" spans="1:47">
      <c r="A99" s="180"/>
      <c r="B99" s="180"/>
      <c r="C99" s="180"/>
      <c r="D99" s="180"/>
      <c r="E99" s="181"/>
      <c r="F99" s="181"/>
      <c r="G99" s="180"/>
      <c r="H99" s="180"/>
      <c r="I99" s="180"/>
      <c r="J99" s="180"/>
      <c r="K99" s="180"/>
      <c r="L99" s="234"/>
      <c r="M99" s="234"/>
      <c r="N99" s="234"/>
      <c r="O99" s="234"/>
      <c r="P99" s="234"/>
      <c r="Q99" s="234"/>
      <c r="R99" s="234"/>
      <c r="T99" s="234"/>
      <c r="U99" s="234"/>
      <c r="V99" s="234"/>
      <c r="W99" s="234"/>
      <c r="X99" s="234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</row>
    <row r="100" spans="1:47">
      <c r="A100" s="180"/>
      <c r="B100" s="180"/>
      <c r="C100" s="180"/>
      <c r="D100" s="180"/>
      <c r="E100" s="181"/>
      <c r="F100" s="181"/>
      <c r="G100" s="180"/>
      <c r="H100" s="180"/>
      <c r="I100" s="180"/>
      <c r="J100" s="180"/>
      <c r="K100" s="180"/>
      <c r="L100" s="234"/>
      <c r="M100" s="234"/>
      <c r="N100" s="234"/>
      <c r="O100" s="234"/>
      <c r="P100" s="234"/>
      <c r="Q100" s="234"/>
      <c r="R100" s="234"/>
      <c r="T100" s="234"/>
      <c r="U100" s="234"/>
      <c r="V100" s="234"/>
      <c r="W100" s="234"/>
      <c r="X100" s="234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</row>
    <row r="101" spans="1:47">
      <c r="A101" s="180"/>
      <c r="B101" s="180"/>
      <c r="C101" s="180"/>
      <c r="D101" s="180"/>
      <c r="E101" s="181"/>
      <c r="F101" s="181"/>
      <c r="G101" s="180"/>
      <c r="H101" s="180"/>
      <c r="I101" s="180"/>
      <c r="J101" s="180"/>
      <c r="K101" s="180"/>
      <c r="L101" s="234"/>
      <c r="M101" s="234"/>
      <c r="N101" s="234"/>
      <c r="O101" s="234"/>
      <c r="P101" s="234"/>
      <c r="Q101" s="234"/>
      <c r="R101" s="234"/>
      <c r="T101" s="234"/>
      <c r="U101" s="234"/>
      <c r="V101" s="234"/>
      <c r="W101" s="234"/>
      <c r="X101" s="234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</row>
    <row r="102" spans="1:47">
      <c r="A102" s="180"/>
      <c r="B102" s="180"/>
      <c r="C102" s="180"/>
      <c r="D102" s="180"/>
      <c r="E102" s="181"/>
      <c r="F102" s="181"/>
      <c r="G102" s="180"/>
      <c r="H102" s="180"/>
      <c r="I102" s="180"/>
      <c r="J102" s="180"/>
      <c r="K102" s="180"/>
      <c r="L102" s="234"/>
      <c r="M102" s="234"/>
      <c r="N102" s="234"/>
      <c r="O102" s="234"/>
      <c r="P102" s="234"/>
      <c r="Q102" s="234"/>
      <c r="R102" s="234"/>
      <c r="T102" s="234"/>
      <c r="U102" s="234"/>
      <c r="V102" s="234"/>
      <c r="W102" s="234"/>
      <c r="X102" s="234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</row>
    <row r="103" spans="1:47">
      <c r="A103" s="180"/>
      <c r="B103" s="180"/>
      <c r="C103" s="180"/>
      <c r="D103" s="180"/>
      <c r="E103" s="181"/>
      <c r="F103" s="181"/>
      <c r="G103" s="180"/>
      <c r="H103" s="180"/>
      <c r="I103" s="180"/>
      <c r="J103" s="180"/>
      <c r="K103" s="180"/>
      <c r="L103" s="234"/>
      <c r="M103" s="234"/>
      <c r="N103" s="234"/>
      <c r="O103" s="234"/>
      <c r="P103" s="234"/>
      <c r="Q103" s="234"/>
      <c r="R103" s="234"/>
      <c r="T103" s="234"/>
      <c r="U103" s="234"/>
      <c r="V103" s="234"/>
      <c r="W103" s="234"/>
      <c r="X103" s="234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</row>
    <row r="104" spans="1:47">
      <c r="A104" s="180"/>
      <c r="B104" s="180"/>
      <c r="C104" s="180"/>
      <c r="D104" s="180"/>
      <c r="E104" s="181"/>
      <c r="F104" s="181"/>
      <c r="G104" s="180"/>
      <c r="H104" s="180"/>
      <c r="I104" s="180"/>
      <c r="J104" s="180"/>
      <c r="K104" s="180"/>
      <c r="L104" s="234"/>
      <c r="M104" s="234"/>
      <c r="N104" s="234"/>
      <c r="O104" s="234"/>
      <c r="P104" s="234"/>
      <c r="Q104" s="234"/>
      <c r="R104" s="234"/>
      <c r="T104" s="234"/>
      <c r="U104" s="234"/>
      <c r="V104" s="234"/>
      <c r="W104" s="234"/>
      <c r="X104" s="234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</row>
    <row r="105" spans="1:47">
      <c r="A105" s="180"/>
      <c r="B105" s="180"/>
      <c r="C105" s="180"/>
      <c r="D105" s="180"/>
      <c r="E105" s="181"/>
      <c r="F105" s="181"/>
      <c r="G105" s="180"/>
      <c r="H105" s="180"/>
      <c r="I105" s="180"/>
      <c r="J105" s="180"/>
      <c r="K105" s="180"/>
      <c r="L105" s="234"/>
      <c r="M105" s="234"/>
      <c r="N105" s="234"/>
      <c r="O105" s="234"/>
      <c r="P105" s="234"/>
      <c r="Q105" s="234"/>
      <c r="R105" s="234"/>
      <c r="T105" s="234"/>
      <c r="U105" s="234"/>
      <c r="V105" s="234"/>
      <c r="W105" s="234"/>
      <c r="X105" s="234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</row>
    <row r="106" spans="1:47">
      <c r="A106" s="180"/>
      <c r="B106" s="180"/>
      <c r="C106" s="180"/>
      <c r="D106" s="180"/>
      <c r="E106" s="181"/>
      <c r="F106" s="181"/>
      <c r="G106" s="180"/>
      <c r="H106" s="180"/>
      <c r="I106" s="180"/>
      <c r="J106" s="180"/>
      <c r="K106" s="180"/>
      <c r="L106" s="234"/>
      <c r="M106" s="234"/>
      <c r="N106" s="234"/>
      <c r="O106" s="234"/>
      <c r="P106" s="234"/>
      <c r="Q106" s="234"/>
      <c r="R106" s="234"/>
      <c r="T106" s="234"/>
      <c r="U106" s="234"/>
      <c r="V106" s="234"/>
      <c r="W106" s="234"/>
      <c r="X106" s="234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</row>
    <row r="107" spans="1:47">
      <c r="A107" s="180"/>
      <c r="B107" s="180"/>
      <c r="C107" s="180"/>
      <c r="D107" s="180"/>
      <c r="E107" s="181"/>
      <c r="F107" s="181"/>
      <c r="G107" s="180"/>
      <c r="H107" s="180"/>
      <c r="I107" s="180"/>
      <c r="J107" s="180"/>
      <c r="K107" s="180"/>
      <c r="L107" s="234"/>
      <c r="M107" s="234"/>
      <c r="N107" s="234"/>
      <c r="O107" s="234"/>
      <c r="P107" s="234"/>
      <c r="Q107" s="234"/>
      <c r="R107" s="234"/>
      <c r="T107" s="234"/>
      <c r="U107" s="234"/>
      <c r="V107" s="234"/>
      <c r="W107" s="234"/>
      <c r="X107" s="234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</row>
    <row r="108" spans="1:47">
      <c r="A108" s="180"/>
      <c r="B108" s="180"/>
      <c r="C108" s="180"/>
      <c r="D108" s="180"/>
      <c r="E108" s="181"/>
      <c r="F108" s="181"/>
      <c r="G108" s="180"/>
      <c r="H108" s="180"/>
      <c r="I108" s="180"/>
      <c r="J108" s="180"/>
      <c r="K108" s="180"/>
      <c r="L108" s="234"/>
      <c r="M108" s="234"/>
      <c r="N108" s="234"/>
      <c r="O108" s="234"/>
      <c r="P108" s="234"/>
      <c r="Q108" s="234"/>
      <c r="R108" s="234"/>
      <c r="T108" s="234"/>
      <c r="U108" s="234"/>
      <c r="V108" s="234"/>
      <c r="W108" s="234"/>
      <c r="X108" s="23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</row>
    <row r="109" spans="1:47">
      <c r="A109" s="180"/>
      <c r="B109" s="180"/>
      <c r="C109" s="180"/>
      <c r="D109" s="180"/>
      <c r="E109" s="181"/>
      <c r="F109" s="181"/>
      <c r="G109" s="180"/>
      <c r="H109" s="180"/>
      <c r="I109" s="180"/>
      <c r="J109" s="180"/>
      <c r="K109" s="180"/>
      <c r="L109" s="234"/>
      <c r="M109" s="234"/>
      <c r="N109" s="234"/>
      <c r="O109" s="234"/>
      <c r="P109" s="234"/>
      <c r="Q109" s="234"/>
      <c r="R109" s="234"/>
      <c r="T109" s="234"/>
      <c r="U109" s="234"/>
      <c r="V109" s="234"/>
      <c r="W109" s="234"/>
      <c r="X109" s="234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</row>
    <row r="110" spans="1:47">
      <c r="A110" s="180"/>
      <c r="B110" s="180"/>
      <c r="C110" s="180"/>
      <c r="D110" s="180"/>
      <c r="E110" s="181"/>
      <c r="F110" s="181"/>
      <c r="G110" s="180"/>
      <c r="H110" s="180"/>
      <c r="I110" s="180"/>
      <c r="J110" s="180"/>
      <c r="K110" s="180"/>
      <c r="L110" s="234"/>
      <c r="M110" s="234"/>
      <c r="N110" s="234"/>
      <c r="O110" s="234"/>
      <c r="P110" s="234"/>
      <c r="Q110" s="234"/>
      <c r="R110" s="234"/>
      <c r="T110" s="234"/>
      <c r="U110" s="234"/>
      <c r="V110" s="234"/>
      <c r="W110" s="234"/>
      <c r="X110" s="234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</row>
    <row r="111" spans="1:47">
      <c r="A111" s="180"/>
      <c r="B111" s="180"/>
      <c r="C111" s="180"/>
      <c r="D111" s="180"/>
      <c r="E111" s="181"/>
      <c r="F111" s="181"/>
      <c r="G111" s="180"/>
      <c r="H111" s="180"/>
      <c r="I111" s="180"/>
      <c r="J111" s="180"/>
      <c r="K111" s="180"/>
      <c r="L111" s="234"/>
      <c r="M111" s="234"/>
      <c r="N111" s="234"/>
      <c r="O111" s="234"/>
      <c r="P111" s="234"/>
      <c r="Q111" s="234"/>
      <c r="R111" s="234"/>
      <c r="T111" s="234"/>
      <c r="U111" s="234"/>
      <c r="V111" s="234"/>
      <c r="W111" s="234"/>
      <c r="X111" s="234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</row>
    <row r="112" spans="1:47">
      <c r="A112" s="180"/>
      <c r="B112" s="180"/>
      <c r="C112" s="180"/>
      <c r="D112" s="180"/>
      <c r="E112" s="181"/>
      <c r="F112" s="181"/>
      <c r="G112" s="180"/>
      <c r="H112" s="180"/>
      <c r="I112" s="180"/>
      <c r="J112" s="180"/>
      <c r="K112" s="180"/>
      <c r="L112" s="234"/>
      <c r="M112" s="234"/>
      <c r="N112" s="234"/>
      <c r="O112" s="234"/>
      <c r="P112" s="234"/>
      <c r="Q112" s="234"/>
      <c r="R112" s="234"/>
      <c r="T112" s="234"/>
      <c r="U112" s="234"/>
      <c r="V112" s="234"/>
      <c r="W112" s="234"/>
      <c r="X112" s="234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</row>
    <row r="113" spans="1:47">
      <c r="A113" s="180"/>
      <c r="B113" s="180"/>
      <c r="C113" s="180"/>
      <c r="D113" s="180"/>
      <c r="E113" s="181"/>
      <c r="F113" s="181"/>
      <c r="G113" s="180"/>
      <c r="H113" s="180"/>
      <c r="I113" s="180"/>
      <c r="J113" s="180"/>
      <c r="K113" s="180"/>
      <c r="L113" s="234"/>
      <c r="M113" s="234"/>
      <c r="N113" s="234"/>
      <c r="O113" s="234"/>
      <c r="P113" s="234"/>
      <c r="Q113" s="234"/>
      <c r="R113" s="234"/>
      <c r="T113" s="234"/>
      <c r="U113" s="234"/>
      <c r="V113" s="234"/>
      <c r="W113" s="234"/>
      <c r="X113" s="234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</row>
    <row r="114" spans="1:47">
      <c r="A114" s="180"/>
      <c r="B114" s="180"/>
      <c r="C114" s="180"/>
      <c r="D114" s="180"/>
      <c r="E114" s="181"/>
      <c r="F114" s="181"/>
      <c r="G114" s="180"/>
      <c r="H114" s="180"/>
      <c r="I114" s="180"/>
      <c r="J114" s="180"/>
      <c r="K114" s="180"/>
      <c r="L114" s="234"/>
      <c r="M114" s="234"/>
      <c r="N114" s="234"/>
      <c r="O114" s="234"/>
      <c r="P114" s="234"/>
      <c r="Q114" s="234"/>
      <c r="R114" s="234"/>
      <c r="T114" s="234"/>
      <c r="U114" s="234"/>
      <c r="V114" s="234"/>
      <c r="W114" s="234"/>
      <c r="X114" s="234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</row>
    <row r="115" spans="1:47">
      <c r="A115" s="180"/>
      <c r="B115" s="180"/>
      <c r="C115" s="180"/>
      <c r="D115" s="180"/>
      <c r="E115" s="181"/>
      <c r="F115" s="181"/>
      <c r="G115" s="180"/>
      <c r="H115" s="180"/>
      <c r="I115" s="180"/>
      <c r="J115" s="180"/>
      <c r="K115" s="180"/>
      <c r="L115" s="234"/>
      <c r="M115" s="234"/>
      <c r="N115" s="234"/>
      <c r="O115" s="234"/>
      <c r="P115" s="234"/>
      <c r="Q115" s="234"/>
      <c r="R115" s="234"/>
      <c r="T115" s="234"/>
      <c r="U115" s="234"/>
      <c r="V115" s="234"/>
      <c r="W115" s="234"/>
      <c r="X115" s="234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</row>
    <row r="116" spans="1:47">
      <c r="A116" s="180"/>
      <c r="B116" s="180"/>
      <c r="C116" s="180"/>
      <c r="D116" s="180"/>
      <c r="E116" s="181"/>
      <c r="F116" s="181"/>
      <c r="G116" s="180"/>
      <c r="H116" s="180"/>
      <c r="I116" s="180"/>
      <c r="J116" s="180"/>
      <c r="K116" s="180"/>
      <c r="L116" s="234"/>
      <c r="M116" s="234"/>
      <c r="N116" s="234"/>
      <c r="O116" s="234"/>
      <c r="P116" s="234"/>
      <c r="Q116" s="234"/>
      <c r="R116" s="234"/>
      <c r="T116" s="234"/>
      <c r="U116" s="234"/>
      <c r="V116" s="234"/>
      <c r="W116" s="234"/>
      <c r="X116" s="234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</row>
    <row r="117" spans="1:47">
      <c r="A117" s="180"/>
      <c r="B117" s="180"/>
      <c r="C117" s="180"/>
      <c r="D117" s="180"/>
      <c r="E117" s="181"/>
      <c r="F117" s="181"/>
      <c r="G117" s="180"/>
      <c r="H117" s="180"/>
      <c r="I117" s="180"/>
      <c r="J117" s="180"/>
      <c r="K117" s="180"/>
      <c r="L117" s="234"/>
      <c r="M117" s="234"/>
      <c r="N117" s="234"/>
      <c r="O117" s="234"/>
      <c r="P117" s="234"/>
      <c r="Q117" s="234"/>
      <c r="R117" s="234"/>
      <c r="T117" s="234"/>
      <c r="U117" s="234"/>
      <c r="V117" s="234"/>
      <c r="W117" s="234"/>
      <c r="X117" s="234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</row>
    <row r="118" spans="1:47">
      <c r="A118" s="180"/>
      <c r="B118" s="180"/>
      <c r="C118" s="180"/>
      <c r="D118" s="180"/>
      <c r="E118" s="181"/>
      <c r="F118" s="181"/>
      <c r="G118" s="180"/>
      <c r="H118" s="180"/>
      <c r="I118" s="180"/>
      <c r="J118" s="180"/>
      <c r="K118" s="180"/>
      <c r="L118" s="234"/>
      <c r="M118" s="234"/>
      <c r="N118" s="234"/>
      <c r="O118" s="234"/>
      <c r="P118" s="234"/>
      <c r="Q118" s="234"/>
      <c r="R118" s="234"/>
      <c r="T118" s="234"/>
      <c r="U118" s="234"/>
      <c r="V118" s="234"/>
      <c r="W118" s="234"/>
      <c r="X118" s="234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</row>
    <row r="119" spans="1:47">
      <c r="A119" s="180"/>
      <c r="B119" s="180"/>
      <c r="C119" s="180"/>
      <c r="D119" s="180"/>
      <c r="E119" s="181"/>
      <c r="F119" s="181"/>
      <c r="G119" s="180"/>
      <c r="H119" s="180"/>
      <c r="I119" s="180"/>
      <c r="J119" s="180"/>
      <c r="K119" s="180"/>
      <c r="L119" s="234"/>
      <c r="M119" s="234"/>
      <c r="N119" s="234"/>
      <c r="O119" s="234"/>
      <c r="P119" s="234"/>
      <c r="Q119" s="234"/>
      <c r="R119" s="234"/>
      <c r="T119" s="234"/>
      <c r="U119" s="234"/>
      <c r="V119" s="234"/>
      <c r="W119" s="234"/>
      <c r="X119" s="234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</row>
    <row r="120" spans="1:47">
      <c r="A120" s="180"/>
      <c r="B120" s="180"/>
      <c r="C120" s="180"/>
      <c r="D120" s="180"/>
      <c r="E120" s="181"/>
      <c r="F120" s="181"/>
      <c r="G120" s="180"/>
      <c r="H120" s="180"/>
      <c r="I120" s="180"/>
      <c r="J120" s="180"/>
      <c r="K120" s="180"/>
      <c r="L120" s="234"/>
      <c r="M120" s="234"/>
      <c r="N120" s="234"/>
      <c r="O120" s="234"/>
      <c r="P120" s="234"/>
      <c r="Q120" s="234"/>
      <c r="R120" s="234"/>
      <c r="T120" s="234"/>
      <c r="U120" s="234"/>
      <c r="V120" s="234"/>
      <c r="W120" s="234"/>
      <c r="X120" s="234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</row>
    <row r="121" spans="1:47">
      <c r="A121" s="180"/>
      <c r="B121" s="180"/>
      <c r="C121" s="180"/>
      <c r="D121" s="180"/>
      <c r="E121" s="181"/>
      <c r="F121" s="181"/>
      <c r="G121" s="180"/>
      <c r="H121" s="180"/>
      <c r="I121" s="180"/>
      <c r="J121" s="180"/>
      <c r="K121" s="180"/>
      <c r="L121" s="234"/>
      <c r="M121" s="234"/>
      <c r="N121" s="234"/>
      <c r="O121" s="234"/>
      <c r="P121" s="234"/>
      <c r="Q121" s="234"/>
      <c r="R121" s="234"/>
      <c r="T121" s="234"/>
      <c r="U121" s="234"/>
      <c r="V121" s="234"/>
      <c r="W121" s="234"/>
      <c r="X121" s="234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</row>
    <row r="122" spans="1:47">
      <c r="A122" s="180"/>
      <c r="B122" s="180"/>
      <c r="C122" s="180"/>
      <c r="D122" s="180"/>
      <c r="E122" s="181"/>
      <c r="F122" s="181"/>
      <c r="G122" s="180"/>
      <c r="H122" s="180"/>
      <c r="I122" s="180"/>
      <c r="J122" s="180"/>
      <c r="K122" s="180"/>
      <c r="L122" s="234"/>
      <c r="M122" s="234"/>
      <c r="N122" s="234"/>
      <c r="O122" s="234"/>
      <c r="P122" s="234"/>
      <c r="Q122" s="234"/>
      <c r="R122" s="234"/>
      <c r="T122" s="234"/>
      <c r="U122" s="234"/>
      <c r="V122" s="234"/>
      <c r="W122" s="234"/>
      <c r="X122" s="234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</row>
    <row r="123" spans="1:47">
      <c r="A123" s="180"/>
      <c r="B123" s="180"/>
      <c r="C123" s="180"/>
      <c r="D123" s="180"/>
      <c r="E123" s="181"/>
      <c r="F123" s="181"/>
      <c r="G123" s="180"/>
      <c r="H123" s="180"/>
      <c r="I123" s="180"/>
      <c r="J123" s="180"/>
      <c r="K123" s="180"/>
      <c r="L123" s="234"/>
      <c r="M123" s="234"/>
      <c r="N123" s="234"/>
      <c r="O123" s="234"/>
      <c r="P123" s="234"/>
      <c r="Q123" s="234"/>
      <c r="R123" s="234"/>
      <c r="T123" s="234"/>
      <c r="U123" s="234"/>
      <c r="V123" s="234"/>
      <c r="W123" s="234"/>
      <c r="X123" s="234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</row>
    <row r="124" spans="1:47">
      <c r="A124" s="180"/>
      <c r="B124" s="180"/>
      <c r="C124" s="180"/>
      <c r="D124" s="180"/>
      <c r="E124" s="181"/>
      <c r="F124" s="181"/>
      <c r="G124" s="180"/>
      <c r="H124" s="180"/>
      <c r="I124" s="180"/>
      <c r="J124" s="180"/>
      <c r="K124" s="180"/>
      <c r="L124" s="234"/>
      <c r="M124" s="234"/>
      <c r="N124" s="234"/>
      <c r="O124" s="234"/>
      <c r="P124" s="234"/>
      <c r="Q124" s="234"/>
      <c r="R124" s="234"/>
      <c r="T124" s="234"/>
      <c r="U124" s="234"/>
      <c r="V124" s="234"/>
      <c r="W124" s="234"/>
      <c r="X124" s="234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</row>
    <row r="125" spans="1:47">
      <c r="A125" s="180"/>
      <c r="B125" s="180"/>
      <c r="C125" s="180"/>
      <c r="D125" s="180"/>
      <c r="E125" s="181"/>
      <c r="F125" s="181"/>
      <c r="G125" s="180"/>
      <c r="H125" s="180"/>
      <c r="I125" s="180"/>
      <c r="J125" s="180"/>
      <c r="K125" s="180"/>
      <c r="L125" s="234"/>
      <c r="M125" s="234"/>
      <c r="N125" s="234"/>
      <c r="O125" s="234"/>
      <c r="P125" s="234"/>
      <c r="Q125" s="234"/>
      <c r="R125" s="234"/>
      <c r="T125" s="234"/>
      <c r="U125" s="234"/>
      <c r="V125" s="234"/>
      <c r="W125" s="234"/>
      <c r="X125" s="234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</row>
    <row r="126" spans="1:47">
      <c r="A126" s="180"/>
      <c r="B126" s="180"/>
      <c r="C126" s="180"/>
      <c r="D126" s="180"/>
      <c r="E126" s="181"/>
      <c r="F126" s="181"/>
      <c r="G126" s="180"/>
      <c r="H126" s="180"/>
      <c r="I126" s="180"/>
      <c r="J126" s="180"/>
      <c r="K126" s="180"/>
      <c r="L126" s="234"/>
      <c r="M126" s="234"/>
      <c r="N126" s="234"/>
      <c r="O126" s="234"/>
      <c r="P126" s="234"/>
      <c r="Q126" s="234"/>
      <c r="R126" s="234"/>
      <c r="T126" s="234"/>
      <c r="U126" s="234"/>
      <c r="V126" s="234"/>
      <c r="W126" s="234"/>
      <c r="X126" s="234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</row>
    <row r="127" spans="1:47">
      <c r="A127" s="180"/>
      <c r="B127" s="180"/>
      <c r="C127" s="180"/>
      <c r="D127" s="180"/>
      <c r="E127" s="181"/>
      <c r="F127" s="181"/>
      <c r="G127" s="180"/>
      <c r="H127" s="180"/>
      <c r="I127" s="180"/>
      <c r="J127" s="180"/>
      <c r="K127" s="180"/>
      <c r="L127" s="234"/>
      <c r="M127" s="234"/>
      <c r="N127" s="234"/>
      <c r="O127" s="234"/>
      <c r="P127" s="234"/>
      <c r="Q127" s="234"/>
      <c r="R127" s="234"/>
      <c r="T127" s="234"/>
      <c r="U127" s="234"/>
      <c r="V127" s="234"/>
      <c r="W127" s="234"/>
      <c r="X127" s="234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</row>
    <row r="128" spans="1:47">
      <c r="A128" s="180"/>
      <c r="B128" s="180"/>
      <c r="C128" s="180"/>
      <c r="D128" s="180"/>
      <c r="E128" s="181"/>
      <c r="F128" s="181"/>
      <c r="G128" s="180"/>
      <c r="H128" s="180"/>
      <c r="I128" s="180"/>
      <c r="J128" s="180"/>
      <c r="K128" s="180"/>
      <c r="L128" s="234"/>
      <c r="M128" s="234"/>
      <c r="N128" s="234"/>
      <c r="O128" s="234"/>
      <c r="P128" s="234"/>
      <c r="Q128" s="234"/>
      <c r="R128" s="234"/>
      <c r="T128" s="234"/>
      <c r="U128" s="234"/>
      <c r="V128" s="234"/>
      <c r="W128" s="234"/>
      <c r="X128" s="234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</row>
    <row r="129" spans="1:47">
      <c r="A129" s="180"/>
      <c r="B129" s="180"/>
      <c r="C129" s="180"/>
      <c r="D129" s="180"/>
      <c r="E129" s="181"/>
      <c r="F129" s="181"/>
      <c r="G129" s="180"/>
      <c r="H129" s="180"/>
      <c r="I129" s="180"/>
      <c r="J129" s="180"/>
      <c r="K129" s="180"/>
      <c r="L129" s="234"/>
      <c r="M129" s="234"/>
      <c r="N129" s="234"/>
      <c r="O129" s="234"/>
      <c r="P129" s="234"/>
      <c r="Q129" s="234"/>
      <c r="R129" s="234"/>
      <c r="T129" s="234"/>
      <c r="U129" s="234"/>
      <c r="V129" s="234"/>
      <c r="W129" s="234"/>
      <c r="X129" s="234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</row>
    <row r="130" spans="1:47">
      <c r="A130" s="180"/>
      <c r="B130" s="180"/>
      <c r="C130" s="180"/>
      <c r="D130" s="180"/>
      <c r="E130" s="181"/>
      <c r="F130" s="181"/>
      <c r="G130" s="180"/>
      <c r="H130" s="180"/>
      <c r="I130" s="180"/>
      <c r="J130" s="180"/>
      <c r="K130" s="180"/>
      <c r="L130" s="234"/>
      <c r="M130" s="234"/>
      <c r="N130" s="234"/>
      <c r="O130" s="234"/>
      <c r="P130" s="234"/>
      <c r="Q130" s="234"/>
      <c r="R130" s="234"/>
      <c r="T130" s="234"/>
      <c r="U130" s="234"/>
      <c r="V130" s="234"/>
      <c r="W130" s="234"/>
      <c r="X130" s="234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</row>
    <row r="131" spans="1:47">
      <c r="A131" s="180"/>
      <c r="B131" s="180"/>
      <c r="C131" s="180"/>
      <c r="D131" s="180"/>
      <c r="E131" s="181"/>
      <c r="F131" s="181"/>
      <c r="G131" s="180"/>
      <c r="H131" s="180"/>
      <c r="I131" s="180"/>
      <c r="J131" s="180"/>
      <c r="K131" s="180"/>
      <c r="L131" s="234"/>
      <c r="M131" s="234"/>
      <c r="N131" s="234"/>
      <c r="O131" s="234"/>
      <c r="P131" s="234"/>
      <c r="Q131" s="234"/>
      <c r="R131" s="234"/>
      <c r="T131" s="234"/>
      <c r="U131" s="234"/>
      <c r="V131" s="234"/>
      <c r="W131" s="234"/>
      <c r="X131" s="234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</row>
    <row r="132" spans="1:47">
      <c r="A132" s="180"/>
      <c r="B132" s="180"/>
      <c r="C132" s="180"/>
      <c r="D132" s="180"/>
      <c r="E132" s="181"/>
      <c r="F132" s="181"/>
      <c r="G132" s="180"/>
      <c r="H132" s="180"/>
      <c r="I132" s="180"/>
      <c r="J132" s="180"/>
      <c r="K132" s="180"/>
      <c r="L132" s="234"/>
      <c r="M132" s="234"/>
      <c r="N132" s="234"/>
      <c r="O132" s="234"/>
      <c r="P132" s="234"/>
      <c r="Q132" s="234"/>
      <c r="R132" s="234"/>
      <c r="T132" s="234"/>
      <c r="U132" s="234"/>
      <c r="V132" s="234"/>
      <c r="W132" s="234"/>
      <c r="X132" s="234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</row>
    <row r="133" spans="1:47">
      <c r="A133" s="180"/>
      <c r="B133" s="180"/>
      <c r="C133" s="180"/>
      <c r="D133" s="180"/>
      <c r="E133" s="181"/>
      <c r="F133" s="181"/>
      <c r="G133" s="180"/>
      <c r="H133" s="180"/>
      <c r="I133" s="180"/>
      <c r="J133" s="180"/>
      <c r="K133" s="180"/>
      <c r="L133" s="234"/>
      <c r="M133" s="234"/>
      <c r="N133" s="234"/>
      <c r="O133" s="234"/>
      <c r="P133" s="234"/>
      <c r="Q133" s="234"/>
      <c r="R133" s="234"/>
      <c r="T133" s="234"/>
      <c r="U133" s="234"/>
      <c r="V133" s="234"/>
      <c r="W133" s="234"/>
      <c r="X133" s="234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</row>
    <row r="134" spans="1:47">
      <c r="A134" s="180"/>
      <c r="B134" s="180"/>
      <c r="C134" s="180"/>
      <c r="D134" s="180"/>
      <c r="E134" s="181"/>
      <c r="F134" s="181"/>
      <c r="G134" s="180"/>
      <c r="H134" s="180"/>
      <c r="I134" s="180"/>
      <c r="J134" s="180"/>
      <c r="K134" s="180"/>
      <c r="L134" s="234"/>
      <c r="M134" s="234"/>
      <c r="N134" s="234"/>
      <c r="O134" s="234"/>
      <c r="P134" s="234"/>
      <c r="Q134" s="234"/>
      <c r="R134" s="234"/>
      <c r="T134" s="234"/>
      <c r="U134" s="234"/>
      <c r="V134" s="234"/>
      <c r="W134" s="234"/>
      <c r="X134" s="234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</row>
    <row r="135" spans="1:47">
      <c r="A135" s="180"/>
      <c r="B135" s="180"/>
      <c r="C135" s="180"/>
      <c r="D135" s="180"/>
      <c r="E135" s="181"/>
      <c r="F135" s="181"/>
      <c r="G135" s="180"/>
      <c r="H135" s="180"/>
      <c r="I135" s="180"/>
      <c r="J135" s="180"/>
      <c r="K135" s="180"/>
      <c r="L135" s="234"/>
      <c r="M135" s="234"/>
      <c r="N135" s="234"/>
      <c r="O135" s="234"/>
      <c r="P135" s="234"/>
      <c r="Q135" s="234"/>
      <c r="R135" s="234"/>
      <c r="T135" s="234"/>
      <c r="U135" s="234"/>
      <c r="V135" s="234"/>
      <c r="W135" s="234"/>
      <c r="X135" s="234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</row>
    <row r="136" spans="1:47">
      <c r="A136" s="180"/>
      <c r="B136" s="180"/>
      <c r="C136" s="180"/>
      <c r="D136" s="180"/>
      <c r="E136" s="181"/>
      <c r="F136" s="181"/>
      <c r="G136" s="180"/>
      <c r="H136" s="180"/>
      <c r="I136" s="180"/>
      <c r="J136" s="180"/>
      <c r="K136" s="180"/>
      <c r="L136" s="234"/>
      <c r="M136" s="234"/>
      <c r="N136" s="234"/>
      <c r="O136" s="234"/>
      <c r="P136" s="234"/>
      <c r="Q136" s="234"/>
      <c r="R136" s="234"/>
      <c r="T136" s="234"/>
      <c r="U136" s="234"/>
      <c r="V136" s="234"/>
      <c r="W136" s="234"/>
      <c r="X136" s="234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</row>
    <row r="137" spans="1:47">
      <c r="A137" s="180"/>
      <c r="B137" s="180"/>
      <c r="C137" s="180"/>
      <c r="D137" s="180"/>
      <c r="E137" s="181"/>
      <c r="F137" s="181"/>
      <c r="G137" s="180"/>
      <c r="H137" s="180"/>
      <c r="I137" s="180"/>
      <c r="J137" s="180"/>
      <c r="K137" s="180"/>
      <c r="L137" s="234"/>
      <c r="M137" s="234"/>
      <c r="N137" s="234"/>
      <c r="O137" s="234"/>
      <c r="P137" s="234"/>
      <c r="Q137" s="234"/>
      <c r="R137" s="234"/>
      <c r="T137" s="234"/>
      <c r="U137" s="234"/>
      <c r="V137" s="234"/>
      <c r="W137" s="234"/>
      <c r="X137" s="234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</row>
    <row r="138" spans="1:47">
      <c r="A138" s="180"/>
      <c r="B138" s="180"/>
      <c r="C138" s="180"/>
      <c r="D138" s="180"/>
      <c r="E138" s="181"/>
      <c r="F138" s="181"/>
      <c r="G138" s="180"/>
      <c r="H138" s="180"/>
      <c r="I138" s="180"/>
      <c r="J138" s="180"/>
      <c r="K138" s="180"/>
      <c r="L138" s="234"/>
      <c r="M138" s="234"/>
      <c r="N138" s="234"/>
      <c r="O138" s="234"/>
      <c r="P138" s="234"/>
      <c r="Q138" s="234"/>
      <c r="R138" s="234"/>
      <c r="T138" s="234"/>
      <c r="U138" s="234"/>
      <c r="V138" s="234"/>
      <c r="W138" s="234"/>
      <c r="X138" s="234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</row>
    <row r="139" spans="1:47">
      <c r="A139" s="180"/>
      <c r="B139" s="180"/>
      <c r="C139" s="180"/>
      <c r="D139" s="180"/>
      <c r="E139" s="181"/>
      <c r="F139" s="181"/>
      <c r="G139" s="180"/>
      <c r="H139" s="180"/>
      <c r="I139" s="180"/>
      <c r="J139" s="180"/>
      <c r="K139" s="180"/>
      <c r="L139" s="234"/>
      <c r="M139" s="234"/>
      <c r="N139" s="234"/>
      <c r="O139" s="234"/>
      <c r="P139" s="234"/>
      <c r="Q139" s="234"/>
      <c r="R139" s="234"/>
      <c r="T139" s="234"/>
      <c r="U139" s="234"/>
      <c r="V139" s="234"/>
      <c r="W139" s="234"/>
      <c r="X139" s="234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</row>
    <row r="140" spans="1:47">
      <c r="A140" s="180"/>
      <c r="B140" s="180"/>
      <c r="C140" s="180"/>
      <c r="D140" s="180"/>
      <c r="E140" s="181"/>
      <c r="F140" s="181"/>
      <c r="G140" s="180"/>
      <c r="H140" s="180"/>
      <c r="I140" s="180"/>
      <c r="J140" s="180"/>
      <c r="K140" s="180"/>
      <c r="L140" s="234"/>
      <c r="M140" s="234"/>
      <c r="N140" s="234"/>
      <c r="O140" s="234"/>
      <c r="P140" s="234"/>
      <c r="Q140" s="234"/>
      <c r="R140" s="234"/>
      <c r="T140" s="234"/>
      <c r="U140" s="234"/>
      <c r="V140" s="234"/>
      <c r="W140" s="234"/>
      <c r="X140" s="234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</row>
    <row r="141" spans="1:47">
      <c r="A141" s="180"/>
      <c r="B141" s="180"/>
      <c r="C141" s="180"/>
      <c r="D141" s="180"/>
      <c r="E141" s="181"/>
      <c r="F141" s="181"/>
      <c r="G141" s="180"/>
      <c r="H141" s="180"/>
      <c r="I141" s="180"/>
      <c r="J141" s="180"/>
      <c r="K141" s="180"/>
      <c r="L141" s="234"/>
      <c r="M141" s="234"/>
      <c r="N141" s="234"/>
      <c r="O141" s="234"/>
      <c r="P141" s="234"/>
      <c r="Q141" s="234"/>
      <c r="R141" s="234"/>
      <c r="T141" s="234"/>
      <c r="U141" s="234"/>
      <c r="V141" s="234"/>
      <c r="W141" s="234"/>
      <c r="X141" s="234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</row>
    <row r="142" spans="1:47">
      <c r="A142" s="180"/>
      <c r="B142" s="180"/>
      <c r="C142" s="180"/>
      <c r="D142" s="180"/>
      <c r="E142" s="181"/>
      <c r="F142" s="181"/>
      <c r="G142" s="180"/>
      <c r="H142" s="180"/>
      <c r="I142" s="180"/>
      <c r="J142" s="180"/>
      <c r="K142" s="180"/>
      <c r="L142" s="234"/>
      <c r="M142" s="234"/>
      <c r="N142" s="234"/>
      <c r="O142" s="234"/>
      <c r="P142" s="234"/>
      <c r="Q142" s="234"/>
      <c r="R142" s="234"/>
      <c r="T142" s="234"/>
      <c r="U142" s="234"/>
      <c r="V142" s="234"/>
      <c r="W142" s="234"/>
      <c r="X142" s="234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</row>
    <row r="143" spans="1:47">
      <c r="A143" s="180"/>
      <c r="B143" s="180"/>
      <c r="C143" s="180"/>
      <c r="D143" s="180"/>
      <c r="E143" s="181"/>
      <c r="F143" s="181"/>
      <c r="G143" s="180"/>
      <c r="H143" s="180"/>
      <c r="I143" s="180"/>
      <c r="J143" s="180"/>
      <c r="K143" s="180"/>
      <c r="L143" s="234"/>
      <c r="M143" s="234"/>
      <c r="N143" s="234"/>
      <c r="O143" s="234"/>
      <c r="P143" s="234"/>
      <c r="Q143" s="234"/>
      <c r="R143" s="234"/>
      <c r="T143" s="234"/>
      <c r="U143" s="234"/>
      <c r="V143" s="234"/>
      <c r="W143" s="234"/>
      <c r="X143" s="234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</row>
    <row r="144" spans="1:47">
      <c r="A144" s="180"/>
      <c r="B144" s="180"/>
      <c r="C144" s="180"/>
      <c r="D144" s="180"/>
      <c r="E144" s="181"/>
      <c r="F144" s="181"/>
      <c r="G144" s="180"/>
      <c r="H144" s="180"/>
      <c r="I144" s="180"/>
      <c r="J144" s="180"/>
      <c r="K144" s="180"/>
      <c r="L144" s="234"/>
      <c r="M144" s="234"/>
      <c r="N144" s="234"/>
      <c r="O144" s="234"/>
      <c r="P144" s="234"/>
      <c r="Q144" s="234"/>
      <c r="R144" s="234"/>
      <c r="T144" s="234"/>
      <c r="U144" s="234"/>
      <c r="V144" s="234"/>
      <c r="W144" s="234"/>
      <c r="X144" s="234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</row>
    <row r="145" spans="1:47">
      <c r="A145" s="180"/>
      <c r="B145" s="180"/>
      <c r="C145" s="180"/>
      <c r="D145" s="180"/>
      <c r="E145" s="181"/>
      <c r="F145" s="181"/>
      <c r="G145" s="180"/>
      <c r="H145" s="180"/>
      <c r="I145" s="180"/>
      <c r="J145" s="180"/>
      <c r="K145" s="180"/>
      <c r="L145" s="234"/>
      <c r="M145" s="234"/>
      <c r="N145" s="234"/>
      <c r="O145" s="234"/>
      <c r="P145" s="234"/>
      <c r="Q145" s="234"/>
      <c r="R145" s="234"/>
      <c r="T145" s="234"/>
      <c r="U145" s="234"/>
      <c r="V145" s="234"/>
      <c r="W145" s="234"/>
      <c r="X145" s="234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</row>
    <row r="146" spans="1:47">
      <c r="A146" s="180"/>
      <c r="B146" s="180"/>
      <c r="C146" s="180"/>
      <c r="D146" s="180"/>
      <c r="E146" s="181"/>
      <c r="F146" s="181"/>
      <c r="G146" s="180"/>
      <c r="H146" s="180"/>
      <c r="I146" s="180"/>
      <c r="J146" s="180"/>
      <c r="K146" s="180"/>
      <c r="L146" s="234"/>
      <c r="M146" s="234"/>
      <c r="N146" s="234"/>
      <c r="O146" s="234"/>
      <c r="P146" s="234"/>
      <c r="Q146" s="234"/>
      <c r="R146" s="234"/>
      <c r="T146" s="234"/>
      <c r="U146" s="234"/>
      <c r="V146" s="234"/>
      <c r="W146" s="234"/>
      <c r="X146" s="234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</row>
    <row r="147" spans="1:47">
      <c r="A147" s="180"/>
      <c r="B147" s="180"/>
      <c r="C147" s="180"/>
      <c r="D147" s="180"/>
      <c r="E147" s="181"/>
      <c r="F147" s="181"/>
      <c r="G147" s="180"/>
      <c r="H147" s="180"/>
      <c r="I147" s="180"/>
      <c r="J147" s="180"/>
      <c r="K147" s="180"/>
      <c r="L147" s="234"/>
      <c r="M147" s="234"/>
      <c r="N147" s="234"/>
      <c r="O147" s="234"/>
      <c r="P147" s="234"/>
      <c r="Q147" s="234"/>
      <c r="R147" s="234"/>
      <c r="T147" s="234"/>
      <c r="U147" s="234"/>
      <c r="V147" s="234"/>
      <c r="W147" s="234"/>
      <c r="X147" s="234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</row>
    <row r="148" spans="1:47">
      <c r="A148" s="180"/>
      <c r="B148" s="180"/>
      <c r="C148" s="180"/>
      <c r="D148" s="180"/>
      <c r="E148" s="181"/>
      <c r="F148" s="181"/>
      <c r="G148" s="180"/>
      <c r="H148" s="180"/>
      <c r="I148" s="180"/>
      <c r="J148" s="180"/>
      <c r="K148" s="180"/>
      <c r="L148" s="234"/>
      <c r="M148" s="234"/>
      <c r="N148" s="234"/>
      <c r="O148" s="234"/>
      <c r="P148" s="234"/>
      <c r="Q148" s="234"/>
      <c r="R148" s="234"/>
      <c r="T148" s="234"/>
      <c r="U148" s="234"/>
      <c r="V148" s="234"/>
      <c r="W148" s="234"/>
      <c r="X148" s="234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</row>
    <row r="149" spans="1:47">
      <c r="A149" s="180"/>
      <c r="B149" s="180"/>
      <c r="C149" s="180"/>
      <c r="D149" s="180"/>
      <c r="E149" s="181"/>
      <c r="F149" s="181"/>
      <c r="G149" s="180"/>
      <c r="H149" s="180"/>
      <c r="I149" s="180"/>
      <c r="J149" s="180"/>
      <c r="K149" s="180"/>
      <c r="L149" s="234"/>
      <c r="M149" s="234"/>
      <c r="N149" s="234"/>
      <c r="O149" s="234"/>
      <c r="P149" s="234"/>
      <c r="Q149" s="234"/>
      <c r="R149" s="234"/>
      <c r="T149" s="234"/>
      <c r="U149" s="234"/>
      <c r="V149" s="234"/>
      <c r="W149" s="234"/>
      <c r="X149" s="234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</row>
    <row r="150" spans="1:47">
      <c r="A150" s="180"/>
      <c r="B150" s="180"/>
      <c r="C150" s="180"/>
      <c r="D150" s="180"/>
      <c r="E150" s="181"/>
      <c r="F150" s="181"/>
      <c r="G150" s="180"/>
      <c r="H150" s="180"/>
      <c r="I150" s="180"/>
      <c r="J150" s="180"/>
      <c r="K150" s="180"/>
      <c r="L150" s="234"/>
      <c r="M150" s="234"/>
      <c r="N150" s="234"/>
      <c r="O150" s="234"/>
      <c r="P150" s="234"/>
      <c r="Q150" s="234"/>
      <c r="R150" s="234"/>
      <c r="T150" s="234"/>
      <c r="U150" s="234"/>
      <c r="V150" s="234"/>
      <c r="W150" s="234"/>
      <c r="X150" s="234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</row>
    <row r="151" spans="1:47">
      <c r="A151" s="180"/>
      <c r="B151" s="180"/>
      <c r="C151" s="180"/>
      <c r="D151" s="180"/>
      <c r="E151" s="181"/>
      <c r="F151" s="181"/>
      <c r="G151" s="180"/>
      <c r="H151" s="180"/>
      <c r="I151" s="180"/>
      <c r="J151" s="180"/>
      <c r="K151" s="180"/>
      <c r="L151" s="234"/>
      <c r="M151" s="234"/>
      <c r="N151" s="234"/>
      <c r="O151" s="234"/>
      <c r="P151" s="234"/>
      <c r="Q151" s="234"/>
      <c r="R151" s="234"/>
      <c r="T151" s="234"/>
      <c r="U151" s="234"/>
      <c r="V151" s="234"/>
      <c r="W151" s="234"/>
      <c r="X151" s="234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</row>
    <row r="152" spans="1:47">
      <c r="A152" s="180"/>
      <c r="B152" s="180"/>
      <c r="C152" s="180"/>
      <c r="D152" s="180"/>
      <c r="E152" s="181"/>
      <c r="F152" s="181"/>
      <c r="G152" s="180"/>
      <c r="H152" s="180"/>
      <c r="I152" s="180"/>
      <c r="J152" s="180"/>
      <c r="K152" s="180"/>
      <c r="L152" s="234"/>
      <c r="M152" s="234"/>
      <c r="N152" s="234"/>
      <c r="O152" s="234"/>
      <c r="P152" s="234"/>
      <c r="Q152" s="234"/>
      <c r="R152" s="234"/>
      <c r="T152" s="234"/>
      <c r="U152" s="234"/>
      <c r="V152" s="234"/>
      <c r="W152" s="234"/>
      <c r="X152" s="234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</row>
    <row r="153" spans="1:47">
      <c r="A153" s="180"/>
      <c r="B153" s="180"/>
      <c r="C153" s="180"/>
      <c r="D153" s="180"/>
      <c r="E153" s="181"/>
      <c r="F153" s="181"/>
      <c r="G153" s="180"/>
      <c r="H153" s="180"/>
      <c r="I153" s="180"/>
      <c r="J153" s="180"/>
      <c r="K153" s="180"/>
      <c r="L153" s="234"/>
      <c r="M153" s="234"/>
      <c r="N153" s="234"/>
      <c r="O153" s="234"/>
      <c r="P153" s="234"/>
      <c r="Q153" s="234"/>
      <c r="R153" s="234"/>
      <c r="T153" s="234"/>
      <c r="U153" s="234"/>
      <c r="V153" s="234"/>
      <c r="W153" s="234"/>
      <c r="X153" s="234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</row>
    <row r="154" spans="1:47">
      <c r="A154" s="180"/>
      <c r="B154" s="180"/>
      <c r="C154" s="180"/>
      <c r="D154" s="180"/>
      <c r="E154" s="181"/>
      <c r="F154" s="181"/>
      <c r="G154" s="180"/>
      <c r="H154" s="180"/>
      <c r="I154" s="180"/>
      <c r="J154" s="180"/>
      <c r="K154" s="180"/>
      <c r="L154" s="234"/>
      <c r="M154" s="234"/>
      <c r="N154" s="234"/>
      <c r="O154" s="234"/>
      <c r="P154" s="234"/>
      <c r="Q154" s="234"/>
      <c r="R154" s="234"/>
      <c r="T154" s="234"/>
      <c r="U154" s="234"/>
      <c r="V154" s="234"/>
      <c r="W154" s="234"/>
      <c r="X154" s="234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</row>
    <row r="155" spans="1:47">
      <c r="A155" s="180"/>
      <c r="B155" s="180"/>
      <c r="C155" s="180"/>
      <c r="D155" s="180"/>
      <c r="E155" s="181"/>
      <c r="F155" s="181"/>
      <c r="G155" s="180"/>
      <c r="H155" s="180"/>
      <c r="I155" s="180"/>
      <c r="J155" s="180"/>
      <c r="K155" s="180"/>
      <c r="L155" s="234"/>
      <c r="M155" s="234"/>
      <c r="N155" s="234"/>
      <c r="O155" s="234"/>
      <c r="P155" s="234"/>
      <c r="Q155" s="234"/>
      <c r="R155" s="234"/>
      <c r="T155" s="234"/>
      <c r="U155" s="234"/>
      <c r="V155" s="234"/>
      <c r="W155" s="234"/>
      <c r="X155" s="234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</row>
    <row r="156" spans="1:47">
      <c r="A156" s="180"/>
      <c r="B156" s="180"/>
      <c r="C156" s="180"/>
      <c r="D156" s="180"/>
      <c r="E156" s="181"/>
      <c r="F156" s="181"/>
      <c r="G156" s="180"/>
      <c r="H156" s="180"/>
      <c r="I156" s="180"/>
      <c r="J156" s="180"/>
      <c r="K156" s="180"/>
      <c r="L156" s="234"/>
      <c r="M156" s="234"/>
      <c r="N156" s="234"/>
      <c r="O156" s="234"/>
      <c r="P156" s="234"/>
      <c r="Q156" s="234"/>
      <c r="R156" s="234"/>
      <c r="T156" s="234"/>
      <c r="U156" s="234"/>
      <c r="V156" s="234"/>
      <c r="W156" s="234"/>
      <c r="X156" s="234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</row>
    <row r="157" spans="1:47">
      <c r="A157" s="180"/>
      <c r="B157" s="180"/>
      <c r="C157" s="180"/>
      <c r="D157" s="180"/>
      <c r="E157" s="181"/>
      <c r="F157" s="181"/>
      <c r="G157" s="180"/>
      <c r="H157" s="180"/>
      <c r="I157" s="180"/>
      <c r="J157" s="180"/>
      <c r="K157" s="180"/>
      <c r="L157" s="234"/>
      <c r="M157" s="234"/>
      <c r="N157" s="234"/>
      <c r="O157" s="234"/>
      <c r="P157" s="234"/>
      <c r="Q157" s="234"/>
      <c r="R157" s="234"/>
      <c r="T157" s="234"/>
      <c r="U157" s="234"/>
      <c r="V157" s="234"/>
      <c r="W157" s="234"/>
      <c r="X157" s="234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</row>
    <row r="158" spans="1:47">
      <c r="A158" s="180"/>
      <c r="B158" s="180"/>
      <c r="C158" s="180"/>
      <c r="D158" s="180"/>
      <c r="E158" s="181"/>
      <c r="F158" s="181"/>
      <c r="G158" s="180"/>
      <c r="H158" s="180"/>
      <c r="I158" s="180"/>
      <c r="J158" s="180"/>
      <c r="K158" s="180"/>
      <c r="L158" s="234"/>
      <c r="M158" s="234"/>
      <c r="N158" s="234"/>
      <c r="O158" s="234"/>
      <c r="P158" s="234"/>
      <c r="Q158" s="234"/>
      <c r="R158" s="234"/>
      <c r="T158" s="234"/>
      <c r="U158" s="234"/>
      <c r="V158" s="234"/>
      <c r="W158" s="234"/>
      <c r="X158" s="234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</row>
    <row r="159" spans="1:47">
      <c r="A159" s="180"/>
      <c r="B159" s="180"/>
      <c r="C159" s="180"/>
      <c r="D159" s="180"/>
      <c r="E159" s="181"/>
      <c r="F159" s="181"/>
      <c r="G159" s="180"/>
      <c r="H159" s="180"/>
      <c r="I159" s="180"/>
      <c r="J159" s="180"/>
      <c r="K159" s="180"/>
      <c r="L159" s="234"/>
      <c r="M159" s="234"/>
      <c r="N159" s="234"/>
      <c r="O159" s="234"/>
      <c r="P159" s="234"/>
      <c r="Q159" s="234"/>
      <c r="R159" s="234"/>
      <c r="T159" s="234"/>
      <c r="U159" s="234"/>
      <c r="V159" s="234"/>
      <c r="W159" s="234"/>
      <c r="X159" s="234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</row>
    <row r="160" spans="1:47">
      <c r="A160" s="180"/>
      <c r="B160" s="180"/>
      <c r="C160" s="180"/>
      <c r="D160" s="180"/>
      <c r="E160" s="181"/>
      <c r="F160" s="181"/>
      <c r="G160" s="180"/>
      <c r="H160" s="180"/>
      <c r="I160" s="180"/>
      <c r="J160" s="180"/>
      <c r="K160" s="180"/>
      <c r="L160" s="234"/>
      <c r="M160" s="234"/>
      <c r="N160" s="234"/>
      <c r="O160" s="234"/>
      <c r="P160" s="234"/>
      <c r="Q160" s="234"/>
      <c r="R160" s="234"/>
      <c r="T160" s="234"/>
      <c r="U160" s="234"/>
      <c r="V160" s="234"/>
      <c r="W160" s="234"/>
      <c r="X160" s="234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</row>
    <row r="161" spans="1:47">
      <c r="A161" s="180"/>
      <c r="B161" s="180"/>
      <c r="C161" s="180"/>
      <c r="D161" s="180"/>
      <c r="E161" s="181"/>
      <c r="F161" s="181"/>
      <c r="G161" s="180"/>
      <c r="H161" s="180"/>
      <c r="I161" s="180"/>
      <c r="J161" s="180"/>
      <c r="K161" s="180"/>
      <c r="L161" s="234"/>
      <c r="M161" s="234"/>
      <c r="N161" s="234"/>
      <c r="O161" s="234"/>
      <c r="P161" s="234"/>
      <c r="Q161" s="234"/>
      <c r="R161" s="234"/>
      <c r="T161" s="234"/>
      <c r="U161" s="234"/>
      <c r="V161" s="234"/>
      <c r="W161" s="234"/>
      <c r="X161" s="23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</row>
    <row r="162" spans="1:47">
      <c r="A162" s="180"/>
      <c r="B162" s="180"/>
      <c r="C162" s="180"/>
      <c r="D162" s="180"/>
      <c r="E162" s="181"/>
      <c r="F162" s="181"/>
      <c r="G162" s="180"/>
      <c r="H162" s="180"/>
      <c r="I162" s="180"/>
      <c r="J162" s="180"/>
      <c r="K162" s="180"/>
      <c r="L162" s="234"/>
      <c r="M162" s="234"/>
      <c r="N162" s="234"/>
      <c r="O162" s="234"/>
      <c r="P162" s="234"/>
      <c r="Q162" s="234"/>
      <c r="R162" s="234"/>
      <c r="T162" s="234"/>
      <c r="U162" s="234"/>
      <c r="V162" s="234"/>
      <c r="W162" s="234"/>
      <c r="X162" s="234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</row>
    <row r="163" spans="1:47">
      <c r="A163" s="180"/>
      <c r="B163" s="180"/>
      <c r="C163" s="180"/>
      <c r="D163" s="180"/>
      <c r="E163" s="181"/>
      <c r="F163" s="181"/>
      <c r="G163" s="180"/>
      <c r="H163" s="180"/>
      <c r="I163" s="180"/>
      <c r="J163" s="180"/>
      <c r="K163" s="180"/>
      <c r="L163" s="234"/>
      <c r="M163" s="234"/>
      <c r="N163" s="234"/>
      <c r="O163" s="234"/>
      <c r="P163" s="234"/>
      <c r="Q163" s="234"/>
      <c r="R163" s="234"/>
      <c r="T163" s="234"/>
      <c r="U163" s="234"/>
      <c r="V163" s="234"/>
      <c r="W163" s="234"/>
      <c r="X163" s="234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</row>
    <row r="164" spans="1:47">
      <c r="A164" s="180"/>
      <c r="B164" s="180"/>
      <c r="C164" s="180"/>
      <c r="D164" s="180"/>
      <c r="E164" s="181"/>
      <c r="F164" s="181"/>
      <c r="G164" s="180"/>
      <c r="H164" s="180"/>
      <c r="I164" s="180"/>
      <c r="J164" s="180"/>
      <c r="K164" s="180"/>
      <c r="L164" s="234"/>
      <c r="M164" s="234"/>
      <c r="N164" s="234"/>
      <c r="O164" s="234"/>
      <c r="P164" s="234"/>
      <c r="Q164" s="234"/>
      <c r="R164" s="234"/>
      <c r="T164" s="234"/>
      <c r="U164" s="234"/>
      <c r="V164" s="234"/>
      <c r="W164" s="234"/>
      <c r="X164" s="234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</row>
    <row r="165" spans="1:47">
      <c r="A165" s="180"/>
      <c r="B165" s="180"/>
      <c r="C165" s="180"/>
      <c r="D165" s="180"/>
      <c r="E165" s="181"/>
      <c r="F165" s="181"/>
      <c r="G165" s="180"/>
      <c r="H165" s="180"/>
      <c r="I165" s="180"/>
      <c r="J165" s="180"/>
      <c r="K165" s="180"/>
      <c r="L165" s="234"/>
      <c r="M165" s="234"/>
      <c r="N165" s="234"/>
      <c r="O165" s="234"/>
      <c r="P165" s="234"/>
      <c r="Q165" s="234"/>
      <c r="R165" s="234"/>
      <c r="T165" s="234"/>
      <c r="U165" s="234"/>
      <c r="V165" s="234"/>
      <c r="W165" s="234"/>
      <c r="X165" s="234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</row>
    <row r="166" spans="1:47">
      <c r="A166" s="180"/>
      <c r="B166" s="180"/>
      <c r="C166" s="180"/>
      <c r="D166" s="180"/>
      <c r="E166" s="181"/>
      <c r="F166" s="181"/>
      <c r="G166" s="180"/>
      <c r="H166" s="180"/>
      <c r="I166" s="180"/>
      <c r="J166" s="180"/>
      <c r="K166" s="180"/>
      <c r="L166" s="234"/>
      <c r="M166" s="234"/>
      <c r="N166" s="234"/>
      <c r="O166" s="234"/>
      <c r="P166" s="234"/>
      <c r="Q166" s="234"/>
      <c r="R166" s="234"/>
      <c r="T166" s="234"/>
      <c r="U166" s="234"/>
      <c r="V166" s="234"/>
      <c r="W166" s="234"/>
      <c r="X166" s="234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</row>
    <row r="167" spans="1:47">
      <c r="A167" s="180"/>
      <c r="B167" s="180"/>
      <c r="C167" s="180"/>
      <c r="D167" s="180"/>
      <c r="E167" s="181"/>
      <c r="F167" s="181"/>
      <c r="G167" s="180"/>
      <c r="H167" s="180"/>
      <c r="I167" s="180"/>
      <c r="J167" s="180"/>
      <c r="K167" s="180"/>
      <c r="L167" s="234"/>
      <c r="M167" s="234"/>
      <c r="N167" s="234"/>
      <c r="O167" s="234"/>
      <c r="P167" s="234"/>
      <c r="Q167" s="234"/>
      <c r="R167" s="234"/>
      <c r="T167" s="234"/>
      <c r="U167" s="234"/>
      <c r="V167" s="234"/>
      <c r="W167" s="234"/>
      <c r="X167" s="234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</row>
    <row r="168" spans="1:47">
      <c r="A168" s="180"/>
      <c r="B168" s="180"/>
      <c r="C168" s="180"/>
      <c r="D168" s="180"/>
      <c r="E168" s="181"/>
      <c r="F168" s="181"/>
      <c r="G168" s="180"/>
      <c r="H168" s="180"/>
      <c r="I168" s="180"/>
      <c r="J168" s="180"/>
      <c r="K168" s="180"/>
      <c r="L168" s="234"/>
      <c r="M168" s="234"/>
      <c r="N168" s="234"/>
      <c r="O168" s="234"/>
      <c r="P168" s="234"/>
      <c r="Q168" s="234"/>
      <c r="R168" s="234"/>
      <c r="T168" s="234"/>
      <c r="U168" s="234"/>
      <c r="V168" s="234"/>
      <c r="W168" s="234"/>
      <c r="X168" s="234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</row>
    <row r="169" spans="1:47">
      <c r="A169" s="180"/>
      <c r="B169" s="180"/>
      <c r="C169" s="180"/>
      <c r="D169" s="180"/>
      <c r="E169" s="181"/>
      <c r="F169" s="181"/>
      <c r="G169" s="180"/>
      <c r="H169" s="180"/>
      <c r="I169" s="180"/>
      <c r="J169" s="180"/>
      <c r="K169" s="180"/>
      <c r="L169" s="234"/>
      <c r="M169" s="234"/>
      <c r="N169" s="234"/>
      <c r="O169" s="234"/>
      <c r="P169" s="234"/>
      <c r="Q169" s="234"/>
      <c r="R169" s="234"/>
      <c r="T169" s="234"/>
      <c r="U169" s="234"/>
      <c r="V169" s="234"/>
      <c r="W169" s="234"/>
      <c r="X169" s="234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</row>
    <row r="170" spans="1:47">
      <c r="A170" s="180"/>
      <c r="B170" s="180"/>
      <c r="C170" s="180"/>
      <c r="D170" s="180"/>
      <c r="E170" s="181"/>
      <c r="F170" s="181"/>
      <c r="G170" s="180"/>
      <c r="H170" s="180"/>
      <c r="I170" s="180"/>
      <c r="J170" s="180"/>
      <c r="K170" s="180"/>
      <c r="L170" s="234"/>
      <c r="M170" s="234"/>
      <c r="N170" s="234"/>
      <c r="O170" s="234"/>
      <c r="P170" s="234"/>
      <c r="Q170" s="234"/>
      <c r="R170" s="234"/>
      <c r="T170" s="234"/>
      <c r="U170" s="234"/>
      <c r="V170" s="234"/>
      <c r="W170" s="234"/>
      <c r="X170" s="234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</row>
    <row r="171" spans="1:47">
      <c r="A171" s="180"/>
      <c r="B171" s="180"/>
      <c r="C171" s="180"/>
      <c r="D171" s="180"/>
      <c r="E171" s="181"/>
      <c r="F171" s="181"/>
      <c r="G171" s="180"/>
      <c r="H171" s="180"/>
      <c r="I171" s="180"/>
      <c r="J171" s="180"/>
      <c r="K171" s="180"/>
      <c r="L171" s="234"/>
      <c r="M171" s="234"/>
      <c r="N171" s="234"/>
      <c r="O171" s="234"/>
      <c r="P171" s="234"/>
      <c r="Q171" s="234"/>
      <c r="R171" s="234"/>
      <c r="T171" s="234"/>
      <c r="U171" s="234"/>
      <c r="V171" s="234"/>
      <c r="W171" s="234"/>
      <c r="X171" s="234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</row>
    <row r="172" spans="1:47">
      <c r="A172" s="180"/>
      <c r="B172" s="180"/>
      <c r="C172" s="180"/>
      <c r="D172" s="180"/>
      <c r="E172" s="181"/>
      <c r="F172" s="181"/>
      <c r="G172" s="180"/>
      <c r="H172" s="180"/>
      <c r="I172" s="180"/>
      <c r="J172" s="180"/>
      <c r="K172" s="180"/>
      <c r="L172" s="234"/>
      <c r="M172" s="234"/>
      <c r="N172" s="234"/>
      <c r="O172" s="234"/>
      <c r="P172" s="234"/>
      <c r="Q172" s="234"/>
      <c r="R172" s="234"/>
      <c r="T172" s="234"/>
      <c r="U172" s="234"/>
      <c r="V172" s="234"/>
      <c r="W172" s="234"/>
      <c r="X172" s="234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  <c r="AU172" s="180"/>
    </row>
    <row r="173" spans="1:47">
      <c r="A173" s="180"/>
      <c r="B173" s="180"/>
      <c r="C173" s="180"/>
      <c r="D173" s="180"/>
      <c r="E173" s="181"/>
      <c r="F173" s="181"/>
      <c r="G173" s="180"/>
      <c r="H173" s="180"/>
      <c r="I173" s="180"/>
      <c r="J173" s="180"/>
      <c r="K173" s="180"/>
      <c r="L173" s="234"/>
      <c r="M173" s="234"/>
      <c r="N173" s="234"/>
      <c r="O173" s="234"/>
      <c r="P173" s="234"/>
      <c r="Q173" s="234"/>
      <c r="R173" s="234"/>
      <c r="T173" s="234"/>
      <c r="U173" s="234"/>
      <c r="V173" s="234"/>
      <c r="W173" s="234"/>
      <c r="X173" s="234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0"/>
      <c r="AT173" s="180"/>
      <c r="AU173" s="180"/>
    </row>
    <row r="174" spans="1:47">
      <c r="A174" s="180"/>
      <c r="B174" s="180"/>
      <c r="C174" s="180"/>
      <c r="D174" s="180"/>
      <c r="E174" s="181"/>
      <c r="F174" s="181"/>
      <c r="G174" s="180"/>
      <c r="H174" s="180"/>
      <c r="I174" s="180"/>
      <c r="J174" s="180"/>
      <c r="K174" s="180"/>
      <c r="L174" s="234"/>
      <c r="M174" s="234"/>
      <c r="N174" s="234"/>
      <c r="O174" s="234"/>
      <c r="P174" s="234"/>
      <c r="Q174" s="234"/>
      <c r="R174" s="234"/>
      <c r="T174" s="234"/>
      <c r="U174" s="234"/>
      <c r="V174" s="234"/>
      <c r="W174" s="234"/>
      <c r="X174" s="234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</row>
    <row r="175" spans="1:47">
      <c r="A175" s="180"/>
      <c r="B175" s="180"/>
      <c r="C175" s="180"/>
      <c r="D175" s="180"/>
      <c r="E175" s="181"/>
      <c r="F175" s="181"/>
      <c r="G175" s="180"/>
      <c r="H175" s="180"/>
      <c r="I175" s="180"/>
      <c r="J175" s="180"/>
      <c r="K175" s="180"/>
      <c r="L175" s="234"/>
      <c r="M175" s="234"/>
      <c r="N175" s="234"/>
      <c r="O175" s="234"/>
      <c r="P175" s="234"/>
      <c r="Q175" s="234"/>
      <c r="R175" s="234"/>
      <c r="T175" s="234"/>
      <c r="U175" s="234"/>
      <c r="V175" s="234"/>
      <c r="W175" s="234"/>
      <c r="X175" s="234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</row>
    <row r="176" spans="1:47">
      <c r="A176" s="180"/>
      <c r="B176" s="180"/>
      <c r="C176" s="180"/>
      <c r="D176" s="180"/>
      <c r="E176" s="181"/>
      <c r="F176" s="181"/>
      <c r="G176" s="180"/>
      <c r="H176" s="180"/>
      <c r="I176" s="180"/>
      <c r="J176" s="180"/>
      <c r="K176" s="180"/>
      <c r="L176" s="234"/>
      <c r="M176" s="234"/>
      <c r="N176" s="234"/>
      <c r="O176" s="234"/>
      <c r="P176" s="234"/>
      <c r="Q176" s="234"/>
      <c r="R176" s="234"/>
      <c r="T176" s="234"/>
      <c r="U176" s="234"/>
      <c r="V176" s="234"/>
      <c r="W176" s="234"/>
      <c r="X176" s="234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</row>
    <row r="177" spans="1:47">
      <c r="A177" s="180"/>
      <c r="B177" s="180"/>
      <c r="C177" s="180"/>
      <c r="D177" s="180"/>
      <c r="E177" s="181"/>
      <c r="F177" s="181"/>
      <c r="G177" s="180"/>
      <c r="H177" s="180"/>
      <c r="I177" s="180"/>
      <c r="J177" s="180"/>
      <c r="K177" s="180"/>
      <c r="L177" s="234"/>
      <c r="M177" s="234"/>
      <c r="N177" s="234"/>
      <c r="O177" s="234"/>
      <c r="P177" s="234"/>
      <c r="Q177" s="234"/>
      <c r="R177" s="234"/>
      <c r="T177" s="234"/>
      <c r="U177" s="234"/>
      <c r="V177" s="234"/>
      <c r="W177" s="234"/>
      <c r="X177" s="234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</row>
    <row r="178" spans="1:47">
      <c r="A178" s="180"/>
      <c r="B178" s="180"/>
      <c r="C178" s="180"/>
      <c r="D178" s="180"/>
      <c r="E178" s="181"/>
      <c r="F178" s="181"/>
      <c r="G178" s="180"/>
      <c r="H178" s="180"/>
      <c r="I178" s="180"/>
      <c r="J178" s="180"/>
      <c r="K178" s="180"/>
      <c r="L178" s="234"/>
      <c r="M178" s="234"/>
      <c r="N178" s="234"/>
      <c r="O178" s="234"/>
      <c r="P178" s="234"/>
      <c r="Q178" s="234"/>
      <c r="R178" s="234"/>
      <c r="T178" s="234"/>
      <c r="U178" s="234"/>
      <c r="V178" s="234"/>
      <c r="W178" s="234"/>
      <c r="X178" s="234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180"/>
      <c r="AT178" s="180"/>
      <c r="AU178" s="180"/>
    </row>
    <row r="179" spans="1:47">
      <c r="A179" s="180"/>
      <c r="B179" s="180"/>
      <c r="C179" s="180"/>
      <c r="D179" s="180"/>
      <c r="E179" s="181"/>
      <c r="F179" s="181"/>
      <c r="G179" s="180"/>
      <c r="H179" s="180"/>
      <c r="I179" s="180"/>
      <c r="J179" s="180"/>
      <c r="K179" s="180"/>
      <c r="L179" s="234"/>
      <c r="M179" s="234"/>
      <c r="N179" s="234"/>
      <c r="O179" s="234"/>
      <c r="P179" s="234"/>
      <c r="Q179" s="234"/>
      <c r="R179" s="234"/>
      <c r="T179" s="234"/>
      <c r="U179" s="234"/>
      <c r="V179" s="234"/>
      <c r="W179" s="234"/>
      <c r="X179" s="234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</row>
    <row r="180" spans="1:47">
      <c r="A180" s="180"/>
      <c r="B180" s="180"/>
      <c r="C180" s="180"/>
      <c r="D180" s="180"/>
      <c r="E180" s="181"/>
      <c r="F180" s="181"/>
      <c r="G180" s="180"/>
      <c r="H180" s="180"/>
      <c r="I180" s="180"/>
      <c r="J180" s="180"/>
      <c r="K180" s="180"/>
      <c r="L180" s="234"/>
      <c r="M180" s="234"/>
      <c r="N180" s="234"/>
      <c r="O180" s="234"/>
      <c r="P180" s="234"/>
      <c r="Q180" s="234"/>
      <c r="R180" s="234"/>
      <c r="T180" s="234"/>
      <c r="U180" s="234"/>
      <c r="V180" s="234"/>
      <c r="W180" s="234"/>
      <c r="X180" s="234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  <c r="AU180" s="180"/>
    </row>
    <row r="181" spans="1:47">
      <c r="A181" s="180"/>
      <c r="B181" s="180"/>
      <c r="C181" s="180"/>
      <c r="D181" s="180"/>
      <c r="E181" s="181"/>
      <c r="F181" s="181"/>
      <c r="G181" s="180"/>
      <c r="H181" s="180"/>
      <c r="I181" s="180"/>
      <c r="J181" s="180"/>
      <c r="K181" s="180"/>
      <c r="L181" s="234"/>
      <c r="M181" s="234"/>
      <c r="N181" s="234"/>
      <c r="O181" s="234"/>
      <c r="P181" s="234"/>
      <c r="Q181" s="234"/>
      <c r="R181" s="234"/>
      <c r="T181" s="234"/>
      <c r="U181" s="234"/>
      <c r="V181" s="234"/>
      <c r="W181" s="234"/>
      <c r="X181" s="234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</row>
    <row r="182" spans="1:47">
      <c r="B182" s="180"/>
      <c r="C182" s="180"/>
      <c r="D182" s="180"/>
      <c r="E182" s="181"/>
      <c r="F182" s="181"/>
      <c r="G182" s="180"/>
      <c r="H182" s="180"/>
      <c r="I182" s="180"/>
      <c r="J182" s="180"/>
      <c r="K182" s="180"/>
      <c r="L182" s="234"/>
      <c r="M182" s="234"/>
      <c r="N182" s="234"/>
      <c r="O182" s="234"/>
      <c r="P182" s="234"/>
      <c r="Q182" s="234"/>
      <c r="R182" s="234"/>
      <c r="T182" s="234"/>
      <c r="U182" s="234"/>
      <c r="V182" s="234"/>
      <c r="W182" s="234"/>
      <c r="X182" s="234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</row>
    <row r="183" spans="1:47">
      <c r="B183" s="180"/>
      <c r="C183" s="180"/>
      <c r="D183" s="180"/>
      <c r="E183" s="181"/>
      <c r="F183" s="181"/>
      <c r="G183" s="180"/>
      <c r="H183" s="180"/>
      <c r="I183" s="180"/>
      <c r="J183" s="180"/>
      <c r="K183" s="180"/>
      <c r="L183" s="234"/>
      <c r="M183" s="234"/>
      <c r="N183" s="234"/>
      <c r="O183" s="234"/>
      <c r="P183" s="234"/>
      <c r="Q183" s="234"/>
      <c r="R183" s="234"/>
      <c r="T183" s="234"/>
      <c r="U183" s="234"/>
      <c r="V183" s="234"/>
      <c r="W183" s="234"/>
      <c r="X183" s="234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</row>
    <row r="184" spans="1:47">
      <c r="B184" s="180"/>
      <c r="C184" s="180"/>
      <c r="D184" s="180"/>
      <c r="E184" s="181"/>
      <c r="F184" s="181"/>
      <c r="G184" s="180"/>
      <c r="H184" s="180"/>
      <c r="I184" s="180"/>
      <c r="J184" s="180"/>
      <c r="K184" s="180"/>
      <c r="L184" s="234"/>
      <c r="M184" s="234"/>
      <c r="N184" s="234"/>
      <c r="O184" s="234"/>
      <c r="P184" s="234"/>
      <c r="Q184" s="234"/>
      <c r="R184" s="234"/>
      <c r="T184" s="234"/>
      <c r="U184" s="234"/>
      <c r="V184" s="234"/>
      <c r="W184" s="234"/>
      <c r="X184" s="234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</row>
    <row r="185" spans="1:47">
      <c r="B185" s="180"/>
      <c r="C185" s="180"/>
      <c r="D185" s="180"/>
      <c r="E185" s="181"/>
      <c r="F185" s="181"/>
      <c r="G185" s="180"/>
      <c r="H185" s="180"/>
      <c r="I185" s="180"/>
      <c r="J185" s="180"/>
      <c r="K185" s="180"/>
      <c r="L185" s="234"/>
      <c r="M185" s="234"/>
      <c r="N185" s="234"/>
      <c r="O185" s="234"/>
      <c r="P185" s="234"/>
      <c r="Q185" s="234"/>
      <c r="R185" s="234"/>
      <c r="T185" s="234"/>
      <c r="U185" s="234"/>
      <c r="V185" s="234"/>
      <c r="W185" s="234"/>
      <c r="X185" s="234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</row>
    <row r="186" spans="1:47">
      <c r="B186" s="180"/>
      <c r="C186" s="180"/>
      <c r="D186" s="180"/>
      <c r="E186" s="181"/>
      <c r="F186" s="181"/>
      <c r="G186" s="180"/>
      <c r="H186" s="180"/>
      <c r="I186" s="180"/>
      <c r="J186" s="180"/>
      <c r="K186" s="180"/>
      <c r="L186" s="234"/>
      <c r="M186" s="234"/>
      <c r="N186" s="234"/>
      <c r="O186" s="234"/>
      <c r="P186" s="234"/>
      <c r="Q186" s="234"/>
      <c r="R186" s="234"/>
      <c r="T186" s="234"/>
      <c r="U186" s="234"/>
      <c r="V186" s="234"/>
      <c r="W186" s="234"/>
      <c r="X186" s="234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</row>
    <row r="187" spans="1:47">
      <c r="B187" s="180"/>
      <c r="C187" s="180"/>
      <c r="D187" s="180"/>
      <c r="E187" s="181"/>
      <c r="F187" s="181"/>
      <c r="G187" s="180"/>
      <c r="H187" s="180"/>
      <c r="I187" s="180"/>
      <c r="J187" s="180"/>
      <c r="K187" s="180"/>
      <c r="L187" s="234"/>
      <c r="M187" s="234"/>
      <c r="N187" s="234"/>
      <c r="O187" s="234"/>
      <c r="P187" s="234"/>
      <c r="Q187" s="234"/>
      <c r="R187" s="234"/>
      <c r="T187" s="234"/>
      <c r="U187" s="234"/>
      <c r="V187" s="234"/>
      <c r="W187" s="234"/>
      <c r="X187" s="234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</row>
    <row r="188" spans="1:47">
      <c r="B188" s="180"/>
      <c r="C188" s="180"/>
      <c r="D188" s="180"/>
      <c r="E188" s="181"/>
      <c r="F188" s="181"/>
      <c r="G188" s="180"/>
      <c r="H188" s="180"/>
      <c r="I188" s="180"/>
      <c r="J188" s="180"/>
      <c r="K188" s="180"/>
      <c r="L188" s="234"/>
      <c r="M188" s="234"/>
      <c r="N188" s="234"/>
      <c r="O188" s="234"/>
      <c r="P188" s="234"/>
      <c r="Q188" s="234"/>
      <c r="R188" s="234"/>
      <c r="T188" s="234"/>
      <c r="U188" s="234"/>
      <c r="V188" s="234"/>
      <c r="W188" s="234"/>
      <c r="X188" s="234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</row>
    <row r="189" spans="1:47">
      <c r="B189" s="180"/>
      <c r="C189" s="180"/>
      <c r="D189" s="180"/>
      <c r="E189" s="181"/>
      <c r="F189" s="181"/>
      <c r="G189" s="180"/>
      <c r="H189" s="180"/>
      <c r="I189" s="180"/>
      <c r="J189" s="180"/>
      <c r="K189" s="180"/>
      <c r="L189" s="234"/>
      <c r="M189" s="234"/>
      <c r="N189" s="234"/>
      <c r="O189" s="234"/>
      <c r="P189" s="234"/>
      <c r="Q189" s="234"/>
      <c r="R189" s="234"/>
      <c r="T189" s="234"/>
      <c r="U189" s="234"/>
      <c r="V189" s="234"/>
      <c r="W189" s="234"/>
      <c r="X189" s="234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</row>
    <row r="190" spans="1:47">
      <c r="B190" s="180"/>
      <c r="C190" s="180"/>
      <c r="D190" s="180"/>
      <c r="E190" s="181"/>
      <c r="F190" s="181"/>
      <c r="G190" s="180"/>
      <c r="H190" s="180"/>
      <c r="I190" s="180"/>
      <c r="J190" s="180"/>
      <c r="K190" s="180"/>
      <c r="L190" s="234"/>
      <c r="M190" s="234"/>
      <c r="N190" s="234"/>
      <c r="O190" s="234"/>
      <c r="P190" s="234"/>
      <c r="Q190" s="234"/>
      <c r="R190" s="234"/>
      <c r="T190" s="234"/>
      <c r="U190" s="234"/>
      <c r="V190" s="234"/>
      <c r="W190" s="234"/>
      <c r="X190" s="234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</row>
    <row r="191" spans="1:47">
      <c r="B191" s="180"/>
      <c r="C191" s="180"/>
      <c r="D191" s="180"/>
      <c r="E191" s="181"/>
      <c r="F191" s="181"/>
      <c r="G191" s="180"/>
      <c r="H191" s="180"/>
      <c r="I191" s="180"/>
      <c r="J191" s="180"/>
      <c r="K191" s="180"/>
      <c r="L191" s="234"/>
      <c r="M191" s="234"/>
      <c r="N191" s="234"/>
      <c r="O191" s="234"/>
      <c r="P191" s="234"/>
      <c r="Q191" s="234"/>
      <c r="R191" s="234"/>
      <c r="T191" s="234"/>
      <c r="U191" s="234"/>
      <c r="V191" s="234"/>
      <c r="W191" s="234"/>
      <c r="X191" s="234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</row>
    <row r="192" spans="1:47">
      <c r="B192" s="180"/>
      <c r="C192" s="180"/>
      <c r="D192" s="180"/>
      <c r="E192" s="181"/>
      <c r="F192" s="181"/>
      <c r="G192" s="180"/>
      <c r="H192" s="180"/>
      <c r="I192" s="180"/>
      <c r="J192" s="180"/>
      <c r="K192" s="180"/>
      <c r="L192" s="234"/>
      <c r="M192" s="234"/>
      <c r="N192" s="234"/>
      <c r="O192" s="234"/>
      <c r="P192" s="234"/>
      <c r="Q192" s="234"/>
      <c r="R192" s="234"/>
      <c r="T192" s="234"/>
      <c r="U192" s="234"/>
      <c r="V192" s="234"/>
      <c r="W192" s="234"/>
      <c r="X192" s="234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</row>
    <row r="193" spans="2:47">
      <c r="B193" s="180"/>
      <c r="C193" s="180"/>
      <c r="D193" s="180"/>
      <c r="E193" s="181"/>
      <c r="F193" s="181"/>
      <c r="G193" s="180"/>
      <c r="H193" s="180"/>
      <c r="I193" s="180"/>
      <c r="J193" s="180"/>
      <c r="K193" s="180"/>
      <c r="L193" s="234"/>
      <c r="M193" s="234"/>
      <c r="N193" s="234"/>
      <c r="O193" s="234"/>
      <c r="P193" s="234"/>
      <c r="Q193" s="234"/>
      <c r="R193" s="234"/>
      <c r="T193" s="234"/>
      <c r="U193" s="234"/>
      <c r="V193" s="234"/>
      <c r="W193" s="234"/>
      <c r="X193" s="234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  <c r="AU193" s="180"/>
    </row>
    <row r="194" spans="2:47">
      <c r="B194" s="180"/>
      <c r="C194" s="180"/>
      <c r="D194" s="180"/>
      <c r="E194" s="181"/>
      <c r="F194" s="181"/>
      <c r="G194" s="180"/>
      <c r="H194" s="180"/>
      <c r="I194" s="180"/>
      <c r="J194" s="180"/>
      <c r="K194" s="180"/>
      <c r="L194" s="234"/>
      <c r="M194" s="234"/>
      <c r="N194" s="234"/>
      <c r="O194" s="234"/>
      <c r="P194" s="234"/>
      <c r="Q194" s="234"/>
      <c r="R194" s="234"/>
      <c r="T194" s="234"/>
      <c r="U194" s="234"/>
      <c r="V194" s="234"/>
      <c r="W194" s="234"/>
      <c r="X194" s="234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180"/>
    </row>
    <row r="195" spans="2:47">
      <c r="B195" s="180"/>
      <c r="C195" s="180"/>
      <c r="D195" s="180"/>
      <c r="E195" s="181"/>
      <c r="F195" s="181"/>
      <c r="G195" s="180"/>
      <c r="H195" s="180"/>
      <c r="I195" s="180"/>
      <c r="J195" s="180"/>
      <c r="K195" s="180"/>
      <c r="L195" s="234"/>
      <c r="M195" s="234"/>
      <c r="N195" s="234"/>
      <c r="O195" s="234"/>
      <c r="P195" s="234"/>
      <c r="Q195" s="234"/>
      <c r="R195" s="234"/>
      <c r="T195" s="234"/>
      <c r="U195" s="234"/>
      <c r="V195" s="234"/>
      <c r="W195" s="234"/>
      <c r="X195" s="234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</row>
    <row r="196" spans="2:47">
      <c r="B196" s="180"/>
      <c r="C196" s="180"/>
      <c r="D196" s="180"/>
      <c r="E196" s="181"/>
      <c r="F196" s="181"/>
      <c r="G196" s="180"/>
      <c r="H196" s="180"/>
      <c r="I196" s="180"/>
      <c r="J196" s="180"/>
      <c r="K196" s="180"/>
      <c r="L196" s="234"/>
      <c r="M196" s="234"/>
      <c r="N196" s="234"/>
      <c r="O196" s="234"/>
      <c r="P196" s="234"/>
      <c r="Q196" s="234"/>
      <c r="R196" s="234"/>
      <c r="T196" s="234"/>
      <c r="U196" s="234"/>
      <c r="V196" s="234"/>
      <c r="W196" s="234"/>
      <c r="X196" s="234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</row>
    <row r="197" spans="2:47">
      <c r="B197" s="180"/>
      <c r="C197" s="180"/>
      <c r="D197" s="180"/>
      <c r="E197" s="181"/>
      <c r="F197" s="181"/>
      <c r="G197" s="180"/>
      <c r="H197" s="180"/>
      <c r="I197" s="180"/>
      <c r="J197" s="180"/>
      <c r="K197" s="180"/>
      <c r="L197" s="234"/>
      <c r="M197" s="234"/>
      <c r="N197" s="234"/>
      <c r="O197" s="234"/>
      <c r="P197" s="234"/>
      <c r="Q197" s="234"/>
      <c r="R197" s="234"/>
      <c r="T197" s="234"/>
      <c r="U197" s="234"/>
      <c r="V197" s="234"/>
      <c r="W197" s="234"/>
      <c r="X197" s="234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</row>
    <row r="198" spans="2:47">
      <c r="B198" s="180"/>
      <c r="C198" s="180"/>
      <c r="D198" s="180"/>
      <c r="E198" s="181"/>
      <c r="F198" s="181"/>
      <c r="G198" s="180"/>
      <c r="H198" s="180"/>
      <c r="I198" s="180"/>
      <c r="J198" s="180"/>
      <c r="K198" s="180"/>
      <c r="L198" s="234"/>
      <c r="M198" s="234"/>
      <c r="N198" s="234"/>
      <c r="O198" s="234"/>
      <c r="P198" s="234"/>
      <c r="Q198" s="234"/>
      <c r="R198" s="234"/>
      <c r="T198" s="234"/>
      <c r="U198" s="234"/>
      <c r="V198" s="234"/>
      <c r="W198" s="234"/>
      <c r="X198" s="234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  <c r="AS198" s="180"/>
      <c r="AT198" s="180"/>
      <c r="AU198" s="180"/>
    </row>
    <row r="199" spans="2:47">
      <c r="B199" s="180"/>
      <c r="C199" s="180"/>
      <c r="D199" s="180"/>
      <c r="E199" s="181"/>
      <c r="F199" s="181"/>
      <c r="G199" s="180"/>
      <c r="H199" s="180"/>
      <c r="I199" s="180"/>
      <c r="J199" s="180"/>
      <c r="K199" s="180"/>
      <c r="L199" s="234"/>
      <c r="M199" s="234"/>
      <c r="N199" s="234"/>
      <c r="O199" s="234"/>
      <c r="P199" s="234"/>
      <c r="Q199" s="234"/>
      <c r="R199" s="234"/>
      <c r="T199" s="234"/>
      <c r="U199" s="234"/>
      <c r="V199" s="234"/>
      <c r="W199" s="234"/>
      <c r="X199" s="234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</row>
    <row r="200" spans="2:47">
      <c r="B200" s="180"/>
      <c r="C200" s="180"/>
      <c r="D200" s="180"/>
      <c r="E200" s="181"/>
      <c r="F200" s="181"/>
      <c r="G200" s="180"/>
      <c r="H200" s="180"/>
      <c r="I200" s="180"/>
      <c r="J200" s="180"/>
      <c r="K200" s="180"/>
      <c r="L200" s="234"/>
      <c r="M200" s="234"/>
      <c r="N200" s="234"/>
      <c r="O200" s="234"/>
      <c r="P200" s="234"/>
      <c r="Q200" s="234"/>
      <c r="R200" s="234"/>
      <c r="T200" s="234"/>
      <c r="U200" s="234"/>
      <c r="V200" s="234"/>
      <c r="W200" s="234"/>
      <c r="X200" s="234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</row>
    <row r="201" spans="2:47">
      <c r="B201" s="180"/>
      <c r="C201" s="180"/>
      <c r="D201" s="180"/>
      <c r="E201" s="181"/>
      <c r="F201" s="181"/>
      <c r="G201" s="180"/>
      <c r="H201" s="180"/>
      <c r="I201" s="180"/>
      <c r="J201" s="180"/>
      <c r="K201" s="180"/>
      <c r="L201" s="234"/>
      <c r="M201" s="234"/>
      <c r="N201" s="234"/>
      <c r="O201" s="234"/>
      <c r="P201" s="234"/>
      <c r="Q201" s="234"/>
      <c r="R201" s="234"/>
      <c r="T201" s="234"/>
      <c r="U201" s="234"/>
      <c r="V201" s="234"/>
      <c r="W201" s="234"/>
      <c r="X201" s="234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</row>
    <row r="202" spans="2:47">
      <c r="B202" s="180"/>
      <c r="C202" s="180"/>
      <c r="D202" s="180"/>
      <c r="E202" s="181"/>
      <c r="F202" s="181"/>
      <c r="G202" s="180"/>
      <c r="H202" s="180"/>
      <c r="I202" s="180"/>
      <c r="J202" s="180"/>
      <c r="K202" s="180"/>
      <c r="L202" s="234"/>
      <c r="M202" s="234"/>
      <c r="N202" s="234"/>
      <c r="O202" s="234"/>
      <c r="P202" s="234"/>
      <c r="Q202" s="234"/>
      <c r="R202" s="234"/>
      <c r="T202" s="234"/>
      <c r="U202" s="234"/>
      <c r="V202" s="234"/>
      <c r="W202" s="234"/>
      <c r="X202" s="234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</row>
    <row r="203" spans="2:47">
      <c r="B203" s="180"/>
      <c r="C203" s="180"/>
      <c r="D203" s="180"/>
      <c r="E203" s="181"/>
      <c r="F203" s="181"/>
      <c r="G203" s="180"/>
      <c r="H203" s="180"/>
      <c r="I203" s="180"/>
      <c r="J203" s="180"/>
      <c r="K203" s="180"/>
      <c r="L203" s="234"/>
      <c r="M203" s="234"/>
      <c r="N203" s="234"/>
      <c r="O203" s="234"/>
      <c r="P203" s="234"/>
      <c r="Q203" s="234"/>
      <c r="R203" s="234"/>
      <c r="T203" s="234"/>
      <c r="U203" s="234"/>
      <c r="V203" s="234"/>
      <c r="W203" s="234"/>
      <c r="X203" s="234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</row>
    <row r="204" spans="2:47">
      <c r="B204" s="180"/>
      <c r="C204" s="180"/>
      <c r="D204" s="180"/>
      <c r="E204" s="181"/>
      <c r="F204" s="181"/>
      <c r="G204" s="180"/>
      <c r="H204" s="180"/>
      <c r="I204" s="180"/>
      <c r="J204" s="180"/>
      <c r="K204" s="180"/>
      <c r="L204" s="234"/>
      <c r="M204" s="234"/>
      <c r="N204" s="234"/>
      <c r="O204" s="234"/>
      <c r="P204" s="234"/>
      <c r="Q204" s="234"/>
      <c r="R204" s="234"/>
      <c r="T204" s="234"/>
      <c r="U204" s="234"/>
      <c r="V204" s="234"/>
      <c r="W204" s="234"/>
      <c r="X204" s="234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</row>
    <row r="205" spans="2:47">
      <c r="B205" s="180"/>
      <c r="C205" s="180"/>
      <c r="D205" s="180"/>
      <c r="E205" s="181"/>
      <c r="F205" s="181"/>
      <c r="G205" s="180"/>
      <c r="H205" s="180"/>
      <c r="I205" s="180"/>
      <c r="J205" s="180"/>
      <c r="K205" s="180"/>
      <c r="L205" s="234"/>
      <c r="M205" s="234"/>
      <c r="N205" s="234"/>
      <c r="O205" s="234"/>
      <c r="P205" s="234"/>
      <c r="Q205" s="234"/>
      <c r="R205" s="234"/>
      <c r="T205" s="234"/>
      <c r="U205" s="234"/>
      <c r="V205" s="234"/>
      <c r="W205" s="234"/>
      <c r="X205" s="23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180"/>
    </row>
    <row r="206" spans="2:47">
      <c r="B206" s="180"/>
      <c r="C206" s="180"/>
      <c r="D206" s="180"/>
      <c r="E206" s="181"/>
      <c r="F206" s="181"/>
      <c r="G206" s="180"/>
      <c r="H206" s="180"/>
      <c r="I206" s="180"/>
      <c r="J206" s="180"/>
      <c r="K206" s="180"/>
      <c r="L206" s="234"/>
      <c r="M206" s="234"/>
      <c r="N206" s="234"/>
      <c r="O206" s="234"/>
      <c r="P206" s="234"/>
      <c r="Q206" s="234"/>
      <c r="R206" s="234"/>
      <c r="T206" s="234"/>
      <c r="U206" s="234"/>
      <c r="V206" s="234"/>
      <c r="W206" s="234"/>
      <c r="X206" s="234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</row>
    <row r="207" spans="2:47">
      <c r="B207" s="180"/>
      <c r="C207" s="180"/>
      <c r="D207" s="180"/>
      <c r="E207" s="181"/>
      <c r="F207" s="181"/>
      <c r="G207" s="180"/>
      <c r="H207" s="180"/>
      <c r="I207" s="180"/>
      <c r="J207" s="180"/>
      <c r="K207" s="180"/>
      <c r="L207" s="234"/>
      <c r="M207" s="234"/>
      <c r="N207" s="234"/>
      <c r="O207" s="234"/>
      <c r="P207" s="234"/>
      <c r="Q207" s="234"/>
      <c r="R207" s="234"/>
      <c r="T207" s="234"/>
      <c r="U207" s="234"/>
      <c r="V207" s="234"/>
      <c r="W207" s="234"/>
      <c r="X207" s="234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</row>
    <row r="208" spans="2:47">
      <c r="B208" s="180"/>
      <c r="C208" s="180"/>
      <c r="D208" s="180"/>
      <c r="E208" s="181"/>
      <c r="F208" s="181"/>
      <c r="G208" s="180"/>
      <c r="H208" s="180"/>
      <c r="I208" s="180"/>
      <c r="J208" s="180"/>
      <c r="K208" s="180"/>
      <c r="L208" s="234"/>
      <c r="M208" s="234"/>
      <c r="N208" s="234"/>
      <c r="O208" s="234"/>
      <c r="P208" s="234"/>
      <c r="Q208" s="234"/>
      <c r="R208" s="234"/>
      <c r="T208" s="234"/>
      <c r="U208" s="234"/>
      <c r="V208" s="234"/>
      <c r="W208" s="234"/>
      <c r="X208" s="234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</row>
    <row r="209" spans="2:47">
      <c r="B209" s="180"/>
      <c r="C209" s="180"/>
      <c r="D209" s="180"/>
      <c r="E209" s="181"/>
      <c r="F209" s="181"/>
      <c r="G209" s="180"/>
      <c r="H209" s="180"/>
      <c r="I209" s="180"/>
      <c r="J209" s="180"/>
      <c r="K209" s="180"/>
      <c r="L209" s="234"/>
      <c r="M209" s="234"/>
      <c r="N209" s="234"/>
      <c r="O209" s="234"/>
      <c r="P209" s="234"/>
      <c r="Q209" s="234"/>
      <c r="R209" s="234"/>
      <c r="T209" s="234"/>
      <c r="U209" s="234"/>
      <c r="V209" s="234"/>
      <c r="W209" s="234"/>
      <c r="X209" s="234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</row>
    <row r="210" spans="2:47">
      <c r="B210" s="180"/>
      <c r="C210" s="180"/>
      <c r="D210" s="180"/>
      <c r="E210" s="181"/>
      <c r="F210" s="181"/>
      <c r="G210" s="180"/>
      <c r="H210" s="180"/>
      <c r="I210" s="180"/>
      <c r="J210" s="180"/>
      <c r="K210" s="180"/>
      <c r="L210" s="234"/>
      <c r="M210" s="234"/>
      <c r="N210" s="234"/>
      <c r="O210" s="234"/>
      <c r="P210" s="234"/>
      <c r="Q210" s="234"/>
      <c r="R210" s="234"/>
      <c r="T210" s="234"/>
      <c r="U210" s="234"/>
      <c r="V210" s="234"/>
      <c r="W210" s="234"/>
      <c r="X210" s="234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0"/>
      <c r="AT210" s="180"/>
      <c r="AU210" s="180"/>
    </row>
    <row r="211" spans="2:47">
      <c r="B211" s="180"/>
      <c r="C211" s="180"/>
      <c r="D211" s="180"/>
      <c r="E211" s="181"/>
      <c r="F211" s="181"/>
      <c r="G211" s="180"/>
      <c r="H211" s="180"/>
      <c r="I211" s="180"/>
      <c r="J211" s="180"/>
      <c r="K211" s="180"/>
      <c r="L211" s="234"/>
      <c r="M211" s="234"/>
      <c r="N211" s="234"/>
      <c r="O211" s="234"/>
      <c r="P211" s="234"/>
      <c r="Q211" s="234"/>
      <c r="R211" s="234"/>
      <c r="T211" s="234"/>
      <c r="U211" s="234"/>
      <c r="V211" s="234"/>
      <c r="W211" s="234"/>
      <c r="X211" s="234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</row>
    <row r="212" spans="2:47">
      <c r="B212" s="180"/>
      <c r="C212" s="180"/>
      <c r="D212" s="180"/>
      <c r="E212" s="181"/>
      <c r="F212" s="181"/>
      <c r="G212" s="180"/>
      <c r="H212" s="180"/>
      <c r="I212" s="180"/>
      <c r="J212" s="180"/>
      <c r="K212" s="180"/>
      <c r="L212" s="234"/>
      <c r="M212" s="234"/>
      <c r="N212" s="234"/>
      <c r="O212" s="234"/>
      <c r="P212" s="234"/>
      <c r="Q212" s="234"/>
      <c r="R212" s="234"/>
      <c r="T212" s="234"/>
      <c r="U212" s="234"/>
      <c r="V212" s="234"/>
      <c r="W212" s="234"/>
      <c r="X212" s="234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</row>
    <row r="213" spans="2:47">
      <c r="B213" s="180"/>
      <c r="C213" s="180"/>
      <c r="D213" s="180"/>
      <c r="E213" s="181"/>
      <c r="F213" s="181"/>
      <c r="G213" s="180"/>
      <c r="H213" s="180"/>
      <c r="I213" s="180"/>
      <c r="J213" s="180"/>
      <c r="K213" s="180"/>
      <c r="L213" s="234"/>
      <c r="M213" s="234"/>
      <c r="N213" s="234"/>
      <c r="O213" s="234"/>
      <c r="P213" s="234"/>
      <c r="Q213" s="234"/>
      <c r="R213" s="234"/>
      <c r="T213" s="234"/>
      <c r="U213" s="234"/>
      <c r="V213" s="234"/>
      <c r="W213" s="234"/>
      <c r="X213" s="234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</row>
    <row r="214" spans="2:47">
      <c r="B214" s="180"/>
      <c r="C214" s="180"/>
      <c r="D214" s="180"/>
      <c r="E214" s="181"/>
      <c r="F214" s="181"/>
      <c r="G214" s="180"/>
      <c r="H214" s="180"/>
      <c r="I214" s="180"/>
      <c r="J214" s="180"/>
      <c r="K214" s="180"/>
      <c r="L214" s="234"/>
      <c r="M214" s="234"/>
      <c r="N214" s="234"/>
      <c r="O214" s="234"/>
      <c r="P214" s="234"/>
      <c r="Q214" s="234"/>
      <c r="R214" s="234"/>
      <c r="T214" s="234"/>
      <c r="U214" s="234"/>
      <c r="V214" s="234"/>
      <c r="W214" s="234"/>
      <c r="X214" s="234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</row>
    <row r="215" spans="2:47">
      <c r="B215" s="180"/>
      <c r="C215" s="180"/>
      <c r="D215" s="180"/>
      <c r="E215" s="181"/>
      <c r="F215" s="181"/>
      <c r="G215" s="180"/>
      <c r="H215" s="180"/>
      <c r="I215" s="180"/>
      <c r="J215" s="180"/>
      <c r="K215" s="180"/>
      <c r="L215" s="234"/>
      <c r="M215" s="234"/>
      <c r="N215" s="234"/>
      <c r="O215" s="234"/>
      <c r="P215" s="234"/>
      <c r="Q215" s="234"/>
      <c r="R215" s="234"/>
      <c r="T215" s="234"/>
      <c r="U215" s="234"/>
      <c r="V215" s="234"/>
      <c r="W215" s="234"/>
      <c r="X215" s="234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</row>
    <row r="216" spans="2:47">
      <c r="B216" s="180"/>
      <c r="C216" s="180"/>
      <c r="D216" s="180"/>
      <c r="E216" s="181"/>
      <c r="F216" s="181"/>
      <c r="G216" s="180"/>
      <c r="H216" s="180"/>
      <c r="I216" s="180"/>
      <c r="J216" s="180"/>
      <c r="K216" s="180"/>
      <c r="L216" s="234"/>
      <c r="M216" s="234"/>
      <c r="N216" s="234"/>
      <c r="O216" s="234"/>
      <c r="P216" s="234"/>
      <c r="Q216" s="234"/>
      <c r="R216" s="234"/>
      <c r="T216" s="234"/>
      <c r="U216" s="234"/>
      <c r="V216" s="234"/>
      <c r="W216" s="234"/>
      <c r="X216" s="234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  <c r="AS216" s="180"/>
      <c r="AT216" s="180"/>
      <c r="AU216" s="180"/>
    </row>
    <row r="217" spans="2:47">
      <c r="B217" s="180"/>
      <c r="C217" s="180"/>
      <c r="D217" s="180"/>
      <c r="E217" s="181"/>
      <c r="F217" s="181"/>
      <c r="G217" s="180"/>
      <c r="H217" s="180"/>
      <c r="I217" s="180"/>
      <c r="J217" s="180"/>
      <c r="K217" s="180"/>
      <c r="L217" s="234"/>
      <c r="M217" s="234"/>
      <c r="N217" s="234"/>
      <c r="O217" s="234"/>
      <c r="P217" s="234"/>
      <c r="Q217" s="234"/>
      <c r="R217" s="234"/>
      <c r="T217" s="234"/>
      <c r="U217" s="234"/>
      <c r="V217" s="234"/>
      <c r="W217" s="234"/>
      <c r="X217" s="234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180"/>
      <c r="AT217" s="180"/>
      <c r="AU217" s="180"/>
    </row>
    <row r="218" spans="2:47">
      <c r="B218" s="180"/>
      <c r="C218" s="180"/>
      <c r="D218" s="180"/>
      <c r="E218" s="181"/>
      <c r="F218" s="181"/>
      <c r="G218" s="180"/>
      <c r="H218" s="180"/>
      <c r="I218" s="180"/>
      <c r="J218" s="180"/>
      <c r="K218" s="180"/>
      <c r="L218" s="234"/>
      <c r="M218" s="234"/>
      <c r="N218" s="234"/>
      <c r="O218" s="234"/>
      <c r="P218" s="234"/>
      <c r="Q218" s="234"/>
      <c r="R218" s="234"/>
      <c r="T218" s="234"/>
      <c r="U218" s="234"/>
      <c r="V218" s="234"/>
      <c r="W218" s="234"/>
      <c r="X218" s="234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  <c r="AS218" s="180"/>
      <c r="AT218" s="180"/>
      <c r="AU218" s="180"/>
    </row>
    <row r="219" spans="2:47">
      <c r="B219" s="180"/>
      <c r="C219" s="180"/>
      <c r="D219" s="180"/>
      <c r="E219" s="181"/>
      <c r="F219" s="181"/>
      <c r="G219" s="180"/>
      <c r="H219" s="180"/>
      <c r="I219" s="180"/>
      <c r="J219" s="180"/>
      <c r="K219" s="180"/>
      <c r="L219" s="234"/>
      <c r="M219" s="234"/>
      <c r="N219" s="234"/>
      <c r="O219" s="234"/>
      <c r="P219" s="234"/>
      <c r="Q219" s="234"/>
      <c r="R219" s="234"/>
      <c r="T219" s="234"/>
      <c r="U219" s="234"/>
      <c r="V219" s="234"/>
      <c r="W219" s="234"/>
      <c r="X219" s="234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  <c r="AS219" s="180"/>
      <c r="AT219" s="180"/>
      <c r="AU219" s="180"/>
    </row>
    <row r="220" spans="2:47">
      <c r="B220" s="180"/>
      <c r="C220" s="180"/>
      <c r="D220" s="180"/>
      <c r="E220" s="181"/>
      <c r="F220" s="181"/>
      <c r="G220" s="180"/>
      <c r="H220" s="180"/>
      <c r="I220" s="180"/>
      <c r="J220" s="180"/>
      <c r="K220" s="180"/>
      <c r="L220" s="234"/>
      <c r="M220" s="234"/>
      <c r="N220" s="234"/>
      <c r="O220" s="234"/>
      <c r="P220" s="234"/>
      <c r="Q220" s="234"/>
      <c r="R220" s="234"/>
      <c r="T220" s="234"/>
      <c r="U220" s="234"/>
      <c r="V220" s="234"/>
      <c r="W220" s="234"/>
      <c r="X220" s="234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</row>
    <row r="221" spans="2:47">
      <c r="B221" s="180"/>
      <c r="C221" s="180"/>
      <c r="D221" s="180"/>
      <c r="E221" s="181"/>
      <c r="F221" s="181"/>
      <c r="G221" s="180"/>
      <c r="H221" s="180"/>
      <c r="I221" s="180"/>
      <c r="J221" s="180"/>
      <c r="K221" s="180"/>
      <c r="L221" s="234"/>
      <c r="M221" s="234"/>
      <c r="N221" s="234"/>
      <c r="O221" s="234"/>
      <c r="P221" s="234"/>
      <c r="Q221" s="234"/>
      <c r="R221" s="234"/>
      <c r="T221" s="234"/>
      <c r="U221" s="234"/>
      <c r="V221" s="234"/>
      <c r="W221" s="234"/>
      <c r="X221" s="234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</row>
    <row r="222" spans="2:47">
      <c r="B222" s="180"/>
      <c r="C222" s="180"/>
      <c r="D222" s="180"/>
      <c r="E222" s="181"/>
      <c r="F222" s="181"/>
      <c r="G222" s="180"/>
      <c r="H222" s="180"/>
      <c r="I222" s="180"/>
      <c r="J222" s="180"/>
      <c r="K222" s="180"/>
      <c r="L222" s="234"/>
      <c r="M222" s="234"/>
      <c r="N222" s="234"/>
      <c r="O222" s="234"/>
      <c r="P222" s="234"/>
      <c r="Q222" s="234"/>
      <c r="R222" s="234"/>
      <c r="T222" s="234"/>
      <c r="U222" s="234"/>
      <c r="V222" s="234"/>
      <c r="W222" s="234"/>
      <c r="X222" s="234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0"/>
      <c r="AT222" s="180"/>
      <c r="AU222" s="180"/>
    </row>
    <row r="223" spans="2:47">
      <c r="B223" s="180"/>
      <c r="C223" s="180"/>
      <c r="D223" s="180"/>
      <c r="E223" s="181"/>
      <c r="F223" s="181"/>
      <c r="G223" s="180"/>
      <c r="H223" s="180"/>
      <c r="I223" s="180"/>
      <c r="J223" s="180"/>
      <c r="K223" s="180"/>
      <c r="L223" s="234"/>
      <c r="M223" s="234"/>
      <c r="N223" s="234"/>
      <c r="O223" s="234"/>
      <c r="P223" s="234"/>
      <c r="Q223" s="234"/>
      <c r="R223" s="234"/>
      <c r="T223" s="234"/>
      <c r="U223" s="234"/>
      <c r="V223" s="234"/>
      <c r="W223" s="234"/>
      <c r="X223" s="234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</row>
    <row r="224" spans="2:47">
      <c r="B224" s="180"/>
      <c r="C224" s="180"/>
      <c r="D224" s="180"/>
      <c r="E224" s="181"/>
      <c r="F224" s="181"/>
      <c r="G224" s="180"/>
      <c r="H224" s="180"/>
      <c r="I224" s="180"/>
      <c r="J224" s="180"/>
      <c r="K224" s="180"/>
      <c r="L224" s="234"/>
      <c r="M224" s="234"/>
      <c r="N224" s="234"/>
      <c r="O224" s="234"/>
      <c r="P224" s="234"/>
      <c r="Q224" s="234"/>
      <c r="R224" s="234"/>
      <c r="T224" s="234"/>
      <c r="U224" s="234"/>
      <c r="V224" s="234"/>
      <c r="W224" s="234"/>
      <c r="X224" s="234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  <c r="AU224" s="180"/>
    </row>
    <row r="225" spans="2:47">
      <c r="B225" s="180"/>
      <c r="C225" s="180"/>
      <c r="D225" s="180"/>
      <c r="E225" s="181"/>
      <c r="F225" s="181"/>
      <c r="G225" s="180"/>
      <c r="H225" s="180"/>
      <c r="I225" s="180"/>
      <c r="J225" s="180"/>
      <c r="K225" s="180"/>
      <c r="L225" s="234"/>
      <c r="M225" s="234"/>
      <c r="N225" s="234"/>
      <c r="O225" s="234"/>
      <c r="P225" s="234"/>
      <c r="Q225" s="234"/>
      <c r="R225" s="234"/>
      <c r="T225" s="234"/>
      <c r="U225" s="234"/>
      <c r="V225" s="234"/>
      <c r="W225" s="234"/>
      <c r="X225" s="234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</row>
    <row r="226" spans="2:47">
      <c r="B226" s="180"/>
      <c r="C226" s="180"/>
      <c r="D226" s="180"/>
      <c r="E226" s="181"/>
      <c r="F226" s="181"/>
      <c r="G226" s="180"/>
      <c r="H226" s="180"/>
      <c r="I226" s="180"/>
      <c r="J226" s="180"/>
      <c r="K226" s="180"/>
      <c r="L226" s="234"/>
      <c r="M226" s="234"/>
      <c r="N226" s="234"/>
      <c r="O226" s="234"/>
      <c r="P226" s="234"/>
      <c r="Q226" s="234"/>
      <c r="R226" s="234"/>
      <c r="T226" s="234"/>
      <c r="U226" s="234"/>
      <c r="V226" s="234"/>
      <c r="W226" s="234"/>
      <c r="X226" s="234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</row>
    <row r="227" spans="2:47">
      <c r="B227" s="180"/>
      <c r="C227" s="180"/>
      <c r="D227" s="180"/>
      <c r="E227" s="181"/>
      <c r="F227" s="181"/>
      <c r="G227" s="180"/>
      <c r="H227" s="180"/>
      <c r="I227" s="180"/>
      <c r="J227" s="180"/>
      <c r="K227" s="180"/>
      <c r="L227" s="234"/>
      <c r="M227" s="234"/>
      <c r="N227" s="234"/>
      <c r="O227" s="234"/>
      <c r="P227" s="234"/>
      <c r="Q227" s="234"/>
      <c r="R227" s="234"/>
      <c r="T227" s="234"/>
      <c r="U227" s="234"/>
      <c r="V227" s="234"/>
      <c r="W227" s="234"/>
      <c r="X227" s="234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180"/>
    </row>
    <row r="228" spans="2:47">
      <c r="B228" s="180"/>
      <c r="C228" s="180"/>
      <c r="D228" s="180"/>
      <c r="E228" s="181"/>
      <c r="F228" s="181"/>
      <c r="G228" s="180"/>
      <c r="H228" s="180"/>
      <c r="I228" s="180"/>
      <c r="J228" s="180"/>
      <c r="K228" s="180"/>
      <c r="L228" s="234"/>
      <c r="M228" s="234"/>
      <c r="N228" s="234"/>
      <c r="O228" s="234"/>
      <c r="P228" s="234"/>
      <c r="Q228" s="234"/>
      <c r="R228" s="234"/>
      <c r="T228" s="234"/>
      <c r="U228" s="234"/>
      <c r="V228" s="234"/>
      <c r="W228" s="234"/>
      <c r="X228" s="234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</row>
    <row r="229" spans="2:47">
      <c r="B229" s="180"/>
      <c r="C229" s="180"/>
      <c r="D229" s="180"/>
      <c r="E229" s="181"/>
      <c r="F229" s="181"/>
      <c r="G229" s="180"/>
      <c r="H229" s="180"/>
      <c r="I229" s="180"/>
      <c r="J229" s="180"/>
      <c r="K229" s="180"/>
      <c r="L229" s="234"/>
      <c r="M229" s="234"/>
      <c r="N229" s="234"/>
      <c r="O229" s="234"/>
      <c r="P229" s="234"/>
      <c r="Q229" s="234"/>
      <c r="R229" s="234"/>
      <c r="T229" s="234"/>
      <c r="U229" s="234"/>
      <c r="V229" s="234"/>
      <c r="W229" s="234"/>
      <c r="X229" s="234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</row>
    <row r="230" spans="2:47">
      <c r="B230" s="180"/>
      <c r="C230" s="180"/>
      <c r="D230" s="180"/>
      <c r="E230" s="181"/>
      <c r="F230" s="181"/>
      <c r="G230" s="180"/>
      <c r="H230" s="180"/>
      <c r="I230" s="180"/>
      <c r="J230" s="180"/>
      <c r="K230" s="180"/>
      <c r="L230" s="234"/>
      <c r="M230" s="234"/>
      <c r="N230" s="234"/>
      <c r="O230" s="234"/>
      <c r="P230" s="234"/>
      <c r="Q230" s="234"/>
      <c r="R230" s="234"/>
      <c r="T230" s="234"/>
      <c r="U230" s="234"/>
      <c r="V230" s="234"/>
      <c r="W230" s="234"/>
      <c r="X230" s="234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</row>
    <row r="231" spans="2:47">
      <c r="B231" s="180"/>
      <c r="C231" s="180"/>
      <c r="D231" s="180"/>
      <c r="E231" s="181"/>
      <c r="F231" s="181"/>
      <c r="G231" s="180"/>
      <c r="H231" s="180"/>
      <c r="I231" s="180"/>
      <c r="J231" s="180"/>
      <c r="K231" s="180"/>
      <c r="L231" s="234"/>
      <c r="M231" s="234"/>
      <c r="N231" s="234"/>
      <c r="O231" s="234"/>
      <c r="P231" s="234"/>
      <c r="Q231" s="234"/>
      <c r="R231" s="234"/>
      <c r="T231" s="234"/>
      <c r="U231" s="234"/>
      <c r="V231" s="234"/>
      <c r="W231" s="234"/>
      <c r="X231" s="234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</row>
    <row r="232" spans="2:47">
      <c r="B232" s="180"/>
      <c r="C232" s="180"/>
      <c r="D232" s="180"/>
      <c r="E232" s="181"/>
      <c r="F232" s="181"/>
      <c r="G232" s="180"/>
      <c r="H232" s="180"/>
      <c r="I232" s="180"/>
      <c r="J232" s="180"/>
      <c r="K232" s="180"/>
      <c r="L232" s="234"/>
      <c r="M232" s="234"/>
      <c r="N232" s="234"/>
      <c r="O232" s="234"/>
      <c r="P232" s="234"/>
      <c r="Q232" s="234"/>
      <c r="R232" s="234"/>
      <c r="T232" s="234"/>
      <c r="U232" s="234"/>
      <c r="V232" s="234"/>
      <c r="W232" s="234"/>
      <c r="X232" s="234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  <c r="AU232" s="180"/>
    </row>
    <row r="233" spans="2:47">
      <c r="B233" s="180"/>
      <c r="C233" s="180"/>
      <c r="D233" s="180"/>
      <c r="E233" s="181"/>
      <c r="F233" s="181"/>
      <c r="G233" s="180"/>
      <c r="H233" s="180"/>
      <c r="I233" s="180"/>
      <c r="J233" s="180"/>
      <c r="K233" s="180"/>
      <c r="L233" s="234"/>
      <c r="M233" s="234"/>
      <c r="N233" s="234"/>
      <c r="O233" s="234"/>
      <c r="P233" s="234"/>
      <c r="Q233" s="234"/>
      <c r="R233" s="234"/>
      <c r="T233" s="234"/>
      <c r="U233" s="234"/>
      <c r="V233" s="234"/>
      <c r="W233" s="234"/>
      <c r="X233" s="234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</row>
    <row r="234" spans="2:47">
      <c r="B234" s="180"/>
      <c r="C234" s="180"/>
      <c r="D234" s="180"/>
      <c r="E234" s="181"/>
      <c r="F234" s="181"/>
      <c r="G234" s="180"/>
      <c r="H234" s="180"/>
      <c r="I234" s="180"/>
      <c r="J234" s="180"/>
      <c r="K234" s="180"/>
      <c r="L234" s="234"/>
      <c r="M234" s="234"/>
      <c r="N234" s="234"/>
      <c r="O234" s="234"/>
      <c r="P234" s="234"/>
      <c r="Q234" s="234"/>
      <c r="R234" s="234"/>
      <c r="T234" s="234"/>
      <c r="U234" s="234"/>
      <c r="V234" s="234"/>
      <c r="W234" s="234"/>
      <c r="X234" s="234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</row>
    <row r="235" spans="2:47">
      <c r="B235" s="180"/>
      <c r="C235" s="180"/>
      <c r="D235" s="180"/>
      <c r="E235" s="181"/>
      <c r="F235" s="181"/>
      <c r="G235" s="180"/>
      <c r="H235" s="180"/>
      <c r="I235" s="180"/>
      <c r="J235" s="180"/>
      <c r="K235" s="180"/>
      <c r="L235" s="234"/>
      <c r="M235" s="234"/>
      <c r="N235" s="234"/>
      <c r="O235" s="234"/>
      <c r="P235" s="234"/>
      <c r="Q235" s="234"/>
      <c r="R235" s="234"/>
      <c r="T235" s="234"/>
      <c r="U235" s="234"/>
      <c r="V235" s="234"/>
      <c r="W235" s="234"/>
      <c r="X235" s="234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</row>
    <row r="236" spans="2:47">
      <c r="B236" s="180"/>
      <c r="C236" s="180"/>
      <c r="D236" s="180"/>
      <c r="E236" s="181"/>
      <c r="F236" s="181"/>
      <c r="G236" s="180"/>
      <c r="H236" s="180"/>
      <c r="I236" s="180"/>
      <c r="J236" s="180"/>
      <c r="K236" s="180"/>
      <c r="L236" s="234"/>
      <c r="M236" s="234"/>
      <c r="N236" s="234"/>
      <c r="O236" s="234"/>
      <c r="P236" s="234"/>
      <c r="Q236" s="234"/>
      <c r="R236" s="234"/>
      <c r="T236" s="234"/>
      <c r="U236" s="234"/>
      <c r="V236" s="234"/>
      <c r="W236" s="234"/>
      <c r="X236" s="234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  <c r="AS236" s="180"/>
      <c r="AT236" s="180"/>
      <c r="AU236" s="180"/>
    </row>
    <row r="237" spans="2:47">
      <c r="B237" s="180"/>
      <c r="C237" s="180"/>
      <c r="D237" s="180"/>
      <c r="E237" s="181"/>
      <c r="F237" s="181"/>
      <c r="G237" s="180"/>
      <c r="H237" s="180"/>
      <c r="I237" s="180"/>
      <c r="J237" s="180"/>
      <c r="K237" s="180"/>
      <c r="L237" s="234"/>
      <c r="M237" s="234"/>
      <c r="N237" s="234"/>
      <c r="O237" s="234"/>
      <c r="P237" s="234"/>
      <c r="Q237" s="234"/>
      <c r="R237" s="234"/>
      <c r="T237" s="234"/>
      <c r="U237" s="234"/>
      <c r="V237" s="234"/>
      <c r="W237" s="234"/>
      <c r="X237" s="234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  <c r="AU237" s="180"/>
    </row>
    <row r="238" spans="2:47">
      <c r="B238" s="180"/>
      <c r="C238" s="180"/>
      <c r="D238" s="180"/>
      <c r="E238" s="181"/>
      <c r="F238" s="181"/>
      <c r="G238" s="180"/>
      <c r="H238" s="180"/>
      <c r="I238" s="180"/>
      <c r="J238" s="180"/>
      <c r="K238" s="180"/>
      <c r="L238" s="234"/>
      <c r="M238" s="234"/>
      <c r="N238" s="234"/>
      <c r="O238" s="234"/>
      <c r="P238" s="234"/>
      <c r="Q238" s="234"/>
      <c r="R238" s="234"/>
      <c r="T238" s="234"/>
      <c r="U238" s="234"/>
      <c r="V238" s="234"/>
      <c r="W238" s="234"/>
      <c r="X238" s="234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</row>
    <row r="239" spans="2:47">
      <c r="B239" s="180"/>
      <c r="C239" s="180"/>
      <c r="D239" s="180"/>
      <c r="E239" s="181"/>
      <c r="F239" s="181"/>
      <c r="G239" s="180"/>
      <c r="H239" s="180"/>
      <c r="I239" s="180"/>
      <c r="J239" s="180"/>
      <c r="K239" s="180"/>
      <c r="L239" s="234"/>
      <c r="M239" s="234"/>
      <c r="N239" s="234"/>
      <c r="O239" s="234"/>
      <c r="P239" s="234"/>
      <c r="Q239" s="234"/>
      <c r="R239" s="234"/>
      <c r="T239" s="234"/>
      <c r="U239" s="234"/>
      <c r="V239" s="234"/>
      <c r="W239" s="234"/>
      <c r="X239" s="234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  <c r="AS239" s="180"/>
      <c r="AT239" s="180"/>
      <c r="AU239" s="180"/>
    </row>
    <row r="240" spans="2:47">
      <c r="B240" s="180"/>
      <c r="C240" s="180"/>
      <c r="D240" s="180"/>
      <c r="E240" s="181"/>
      <c r="F240" s="181"/>
      <c r="G240" s="180"/>
      <c r="H240" s="180"/>
      <c r="I240" s="180"/>
      <c r="J240" s="180"/>
      <c r="K240" s="180"/>
      <c r="L240" s="234"/>
      <c r="M240" s="234"/>
      <c r="N240" s="234"/>
      <c r="O240" s="234"/>
      <c r="P240" s="234"/>
      <c r="Q240" s="234"/>
      <c r="R240" s="234"/>
      <c r="T240" s="234"/>
      <c r="U240" s="234"/>
      <c r="V240" s="234"/>
      <c r="W240" s="234"/>
      <c r="X240" s="234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</row>
    <row r="241" spans="2:47">
      <c r="B241" s="180"/>
      <c r="C241" s="180"/>
      <c r="D241" s="180"/>
      <c r="E241" s="181"/>
      <c r="F241" s="181"/>
      <c r="G241" s="180"/>
      <c r="H241" s="180"/>
      <c r="I241" s="180"/>
      <c r="J241" s="180"/>
      <c r="K241" s="180"/>
      <c r="L241" s="234"/>
      <c r="M241" s="234"/>
      <c r="N241" s="234"/>
      <c r="O241" s="234"/>
      <c r="P241" s="234"/>
      <c r="Q241" s="234"/>
      <c r="R241" s="234"/>
      <c r="T241" s="234"/>
      <c r="U241" s="234"/>
      <c r="V241" s="234"/>
      <c r="W241" s="234"/>
      <c r="X241" s="234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0"/>
      <c r="AT241" s="180"/>
      <c r="AU241" s="180"/>
    </row>
    <row r="242" spans="2:47">
      <c r="B242" s="180"/>
      <c r="C242" s="180"/>
      <c r="D242" s="180"/>
      <c r="E242" s="181"/>
      <c r="F242" s="181"/>
      <c r="G242" s="180"/>
      <c r="H242" s="180"/>
      <c r="I242" s="180"/>
      <c r="J242" s="180"/>
      <c r="K242" s="180"/>
      <c r="L242" s="234"/>
      <c r="M242" s="234"/>
      <c r="N242" s="234"/>
      <c r="O242" s="234"/>
      <c r="P242" s="234"/>
      <c r="Q242" s="234"/>
      <c r="R242" s="234"/>
      <c r="T242" s="234"/>
      <c r="U242" s="234"/>
      <c r="V242" s="234"/>
      <c r="W242" s="234"/>
      <c r="X242" s="234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0"/>
      <c r="AT242" s="180"/>
      <c r="AU242" s="180"/>
    </row>
    <row r="243" spans="2:47">
      <c r="B243" s="180"/>
      <c r="C243" s="180"/>
      <c r="D243" s="180"/>
      <c r="E243" s="181"/>
      <c r="F243" s="181"/>
      <c r="G243" s="180"/>
      <c r="H243" s="180"/>
      <c r="I243" s="180"/>
      <c r="J243" s="180"/>
      <c r="K243" s="180"/>
      <c r="L243" s="234"/>
      <c r="M243" s="234"/>
      <c r="N243" s="234"/>
      <c r="O243" s="234"/>
      <c r="P243" s="234"/>
      <c r="Q243" s="234"/>
      <c r="R243" s="234"/>
      <c r="T243" s="234"/>
      <c r="U243" s="234"/>
      <c r="V243" s="234"/>
      <c r="W243" s="234"/>
      <c r="X243" s="234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0"/>
      <c r="AT243" s="180"/>
      <c r="AU243" s="180"/>
    </row>
    <row r="244" spans="2:47">
      <c r="B244" s="180"/>
      <c r="C244" s="180"/>
      <c r="D244" s="180"/>
      <c r="E244" s="181"/>
      <c r="F244" s="181"/>
      <c r="G244" s="180"/>
      <c r="H244" s="180"/>
      <c r="I244" s="180"/>
      <c r="J244" s="180"/>
      <c r="K244" s="180"/>
      <c r="L244" s="234"/>
      <c r="M244" s="234"/>
      <c r="N244" s="234"/>
      <c r="O244" s="234"/>
      <c r="P244" s="234"/>
      <c r="Q244" s="234"/>
      <c r="R244" s="234"/>
      <c r="T244" s="234"/>
      <c r="U244" s="234"/>
      <c r="V244" s="234"/>
      <c r="W244" s="234"/>
      <c r="X244" s="234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</row>
    <row r="245" spans="2:47">
      <c r="B245" s="180"/>
      <c r="C245" s="180"/>
      <c r="D245" s="180"/>
      <c r="E245" s="181"/>
      <c r="F245" s="181"/>
      <c r="G245" s="180"/>
      <c r="H245" s="180"/>
      <c r="I245" s="180"/>
      <c r="J245" s="180"/>
      <c r="K245" s="180"/>
      <c r="L245" s="234"/>
      <c r="M245" s="234"/>
      <c r="N245" s="234"/>
      <c r="O245" s="234"/>
      <c r="P245" s="234"/>
      <c r="Q245" s="234"/>
      <c r="R245" s="234"/>
      <c r="T245" s="234"/>
      <c r="U245" s="234"/>
      <c r="V245" s="234"/>
      <c r="W245" s="234"/>
      <c r="X245" s="234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</row>
    <row r="246" spans="2:47">
      <c r="B246" s="180"/>
      <c r="C246" s="180"/>
      <c r="D246" s="180"/>
      <c r="E246" s="181"/>
      <c r="F246" s="181"/>
      <c r="G246" s="180"/>
      <c r="H246" s="180"/>
      <c r="I246" s="180"/>
      <c r="J246" s="180"/>
      <c r="K246" s="180"/>
      <c r="L246" s="234"/>
      <c r="M246" s="234"/>
      <c r="N246" s="234"/>
      <c r="O246" s="234"/>
      <c r="P246" s="234"/>
      <c r="Q246" s="234"/>
      <c r="R246" s="234"/>
      <c r="T246" s="234"/>
      <c r="U246" s="234"/>
      <c r="V246" s="234"/>
      <c r="W246" s="234"/>
      <c r="X246" s="234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0"/>
      <c r="AT246" s="180"/>
      <c r="AU246" s="180"/>
    </row>
    <row r="247" spans="2:47">
      <c r="B247" s="180"/>
      <c r="C247" s="180"/>
      <c r="D247" s="180"/>
      <c r="E247" s="181"/>
      <c r="F247" s="181"/>
      <c r="G247" s="180"/>
      <c r="H247" s="180"/>
      <c r="I247" s="180"/>
      <c r="J247" s="180"/>
      <c r="K247" s="180"/>
      <c r="L247" s="234"/>
      <c r="M247" s="234"/>
      <c r="N247" s="234"/>
      <c r="O247" s="234"/>
      <c r="P247" s="234"/>
      <c r="Q247" s="234"/>
      <c r="R247" s="234"/>
      <c r="T247" s="234"/>
      <c r="U247" s="234"/>
      <c r="V247" s="234"/>
      <c r="W247" s="234"/>
      <c r="X247" s="234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0"/>
      <c r="AT247" s="180"/>
      <c r="AU247" s="180"/>
    </row>
    <row r="248" spans="2:47">
      <c r="Q248" s="234"/>
      <c r="R248" s="234"/>
      <c r="T248" s="234"/>
      <c r="U248" s="234"/>
      <c r="V248" s="234"/>
      <c r="W248" s="234"/>
      <c r="X248" s="234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0"/>
      <c r="AT248" s="180"/>
      <c r="AU248" s="180"/>
    </row>
    <row r="249" spans="2:47">
      <c r="Q249" s="234"/>
      <c r="R249" s="234"/>
      <c r="T249" s="234"/>
      <c r="U249" s="234"/>
      <c r="V249" s="234"/>
      <c r="W249" s="234"/>
      <c r="X249" s="234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  <c r="AS249" s="180"/>
      <c r="AT249" s="180"/>
      <c r="AU249" s="180"/>
    </row>
    <row r="250" spans="2:47">
      <c r="Q250" s="234"/>
      <c r="R250" s="234"/>
      <c r="T250" s="234"/>
      <c r="U250" s="234"/>
      <c r="V250" s="234"/>
      <c r="W250" s="234"/>
      <c r="X250" s="234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  <c r="AS250" s="180"/>
      <c r="AT250" s="180"/>
      <c r="AU250" s="180"/>
    </row>
    <row r="251" spans="2:47">
      <c r="Q251" s="234"/>
      <c r="R251" s="234"/>
      <c r="T251" s="234"/>
      <c r="U251" s="234"/>
      <c r="V251" s="234"/>
      <c r="W251" s="234"/>
      <c r="X251" s="234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</row>
    <row r="252" spans="2:47">
      <c r="Q252" s="234"/>
      <c r="R252" s="234"/>
      <c r="T252" s="234"/>
      <c r="U252" s="234"/>
      <c r="V252" s="234"/>
      <c r="W252" s="234"/>
      <c r="X252" s="234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</row>
    <row r="253" spans="2:47">
      <c r="Q253" s="234"/>
      <c r="R253" s="234"/>
      <c r="T253" s="234"/>
      <c r="U253" s="234"/>
      <c r="V253" s="234"/>
      <c r="W253" s="234"/>
      <c r="X253" s="234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  <c r="AS253" s="180"/>
      <c r="AT253" s="180"/>
      <c r="AU253" s="180"/>
    </row>
    <row r="254" spans="2:47">
      <c r="Q254" s="234"/>
      <c r="R254" s="234"/>
      <c r="T254" s="234"/>
      <c r="U254" s="234"/>
      <c r="V254" s="234"/>
      <c r="W254" s="234"/>
      <c r="X254" s="234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  <c r="AS254" s="180"/>
      <c r="AT254" s="180"/>
      <c r="AU254" s="180"/>
    </row>
    <row r="255" spans="2:47">
      <c r="Q255" s="234"/>
      <c r="R255" s="234"/>
      <c r="T255" s="234"/>
      <c r="U255" s="234"/>
      <c r="V255" s="234"/>
      <c r="W255" s="234"/>
      <c r="X255" s="234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  <c r="AS255" s="180"/>
      <c r="AT255" s="180"/>
      <c r="AU255" s="180"/>
    </row>
    <row r="256" spans="2:47">
      <c r="Q256" s="234"/>
      <c r="R256" s="234"/>
      <c r="T256" s="234"/>
      <c r="U256" s="234"/>
      <c r="V256" s="234"/>
      <c r="W256" s="234"/>
      <c r="X256" s="234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  <c r="AS256" s="180"/>
      <c r="AT256" s="180"/>
      <c r="AU256" s="180"/>
    </row>
    <row r="257" spans="17:47">
      <c r="Q257" s="234"/>
      <c r="R257" s="234"/>
      <c r="T257" s="234"/>
      <c r="U257" s="234"/>
      <c r="V257" s="234"/>
      <c r="W257" s="234"/>
      <c r="X257" s="234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  <c r="AS257" s="180"/>
      <c r="AT257" s="180"/>
      <c r="AU257" s="180"/>
    </row>
    <row r="258" spans="17:47">
      <c r="Q258" s="234"/>
      <c r="R258" s="234"/>
      <c r="T258" s="234"/>
      <c r="U258" s="234"/>
      <c r="V258" s="234"/>
      <c r="W258" s="234"/>
      <c r="X258" s="234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  <c r="AS258" s="180"/>
      <c r="AT258" s="180"/>
      <c r="AU258" s="180"/>
    </row>
    <row r="259" spans="17:47">
      <c r="Q259" s="234"/>
      <c r="R259" s="234"/>
      <c r="T259" s="234"/>
      <c r="U259" s="234"/>
      <c r="V259" s="234"/>
      <c r="W259" s="234"/>
      <c r="X259" s="234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0"/>
      <c r="AT259" s="180"/>
      <c r="AU259" s="180"/>
    </row>
    <row r="260" spans="17:47">
      <c r="Q260" s="234"/>
      <c r="R260" s="234"/>
      <c r="T260" s="234"/>
      <c r="U260" s="234"/>
      <c r="V260" s="234"/>
      <c r="W260" s="234"/>
      <c r="X260" s="234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80"/>
      <c r="AT260" s="180"/>
      <c r="AU260" s="180"/>
    </row>
    <row r="261" spans="17:47">
      <c r="Q261" s="234"/>
      <c r="R261" s="234"/>
      <c r="T261" s="234"/>
      <c r="U261" s="234"/>
      <c r="V261" s="234"/>
      <c r="W261" s="234"/>
      <c r="X261" s="234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</row>
    <row r="262" spans="17:47">
      <c r="Q262" s="234"/>
      <c r="R262" s="234"/>
      <c r="T262" s="234"/>
      <c r="U262" s="234"/>
      <c r="V262" s="234"/>
      <c r="W262" s="234"/>
      <c r="X262" s="234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0"/>
      <c r="AT262" s="180"/>
      <c r="AU262" s="180"/>
    </row>
    <row r="263" spans="17:47">
      <c r="Q263" s="234"/>
      <c r="R263" s="234"/>
      <c r="T263" s="234"/>
      <c r="U263" s="234"/>
      <c r="V263" s="234"/>
      <c r="W263" s="234"/>
      <c r="X263" s="234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</row>
    <row r="264" spans="17:47">
      <c r="Q264" s="234"/>
      <c r="R264" s="234"/>
      <c r="T264" s="234"/>
      <c r="U264" s="234"/>
      <c r="V264" s="234"/>
      <c r="W264" s="234"/>
      <c r="X264" s="234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0"/>
      <c r="AT264" s="180"/>
      <c r="AU264" s="180"/>
    </row>
    <row r="265" spans="17:47">
      <c r="Q265" s="234"/>
      <c r="R265" s="234"/>
      <c r="T265" s="234"/>
      <c r="U265" s="234"/>
      <c r="V265" s="234"/>
      <c r="W265" s="234"/>
      <c r="X265" s="234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180"/>
      <c r="AT265" s="180"/>
      <c r="AU265" s="180"/>
    </row>
    <row r="266" spans="17:47">
      <c r="Q266" s="234"/>
      <c r="R266" s="234"/>
      <c r="T266" s="234"/>
      <c r="U266" s="234"/>
      <c r="V266" s="234"/>
      <c r="W266" s="234"/>
      <c r="X266" s="234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180"/>
      <c r="AT266" s="180"/>
      <c r="AU266" s="180"/>
    </row>
    <row r="267" spans="17:47">
      <c r="Q267" s="234"/>
      <c r="R267" s="234"/>
      <c r="T267" s="234"/>
      <c r="U267" s="234"/>
      <c r="V267" s="234"/>
      <c r="W267" s="234"/>
      <c r="X267" s="234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  <c r="AS267" s="180"/>
      <c r="AT267" s="180"/>
      <c r="AU267" s="180"/>
    </row>
    <row r="268" spans="17:47">
      <c r="Q268" s="234"/>
      <c r="R268" s="234"/>
      <c r="T268" s="234"/>
      <c r="U268" s="234"/>
      <c r="V268" s="234"/>
      <c r="W268" s="234"/>
      <c r="X268" s="234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  <c r="AS268" s="180"/>
      <c r="AT268" s="180"/>
      <c r="AU268" s="180"/>
    </row>
    <row r="269" spans="17:47">
      <c r="Q269" s="234"/>
      <c r="R269" s="234"/>
      <c r="T269" s="234"/>
      <c r="U269" s="234"/>
      <c r="V269" s="234"/>
      <c r="W269" s="234"/>
      <c r="X269" s="234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  <c r="AQ269" s="180"/>
      <c r="AR269" s="180"/>
      <c r="AS269" s="180"/>
      <c r="AT269" s="180"/>
      <c r="AU269" s="180"/>
    </row>
    <row r="270" spans="17:47">
      <c r="Q270" s="234"/>
      <c r="R270" s="234"/>
      <c r="T270" s="234"/>
      <c r="U270" s="234"/>
      <c r="V270" s="234"/>
      <c r="W270" s="234"/>
      <c r="X270" s="234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  <c r="AQ270" s="180"/>
      <c r="AR270" s="180"/>
      <c r="AS270" s="180"/>
      <c r="AT270" s="180"/>
      <c r="AU270" s="180"/>
    </row>
    <row r="271" spans="17:47">
      <c r="Q271" s="234"/>
      <c r="R271" s="234"/>
      <c r="T271" s="234"/>
      <c r="U271" s="234"/>
      <c r="V271" s="234"/>
      <c r="W271" s="234"/>
      <c r="X271" s="234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  <c r="AS271" s="180"/>
      <c r="AT271" s="180"/>
      <c r="AU271" s="180"/>
    </row>
    <row r="272" spans="17:47">
      <c r="Q272" s="234"/>
      <c r="R272" s="234"/>
      <c r="T272" s="234"/>
      <c r="U272" s="234"/>
      <c r="V272" s="234"/>
      <c r="W272" s="234"/>
      <c r="X272" s="234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  <c r="AS272" s="180"/>
      <c r="AT272" s="180"/>
      <c r="AU272" s="180"/>
    </row>
    <row r="273" spans="17:47">
      <c r="Q273" s="234"/>
      <c r="R273" s="234"/>
      <c r="T273" s="234"/>
      <c r="U273" s="234"/>
      <c r="V273" s="234"/>
      <c r="W273" s="234"/>
      <c r="X273" s="234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  <c r="AS273" s="180"/>
      <c r="AT273" s="180"/>
      <c r="AU273" s="180"/>
    </row>
    <row r="274" spans="17:47">
      <c r="Q274" s="234"/>
      <c r="R274" s="234"/>
      <c r="T274" s="234"/>
      <c r="U274" s="234"/>
      <c r="V274" s="234"/>
      <c r="W274" s="234"/>
      <c r="X274" s="234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  <c r="AS274" s="180"/>
      <c r="AT274" s="180"/>
      <c r="AU274" s="180"/>
    </row>
    <row r="275" spans="17:47">
      <c r="Q275" s="234"/>
      <c r="R275" s="234"/>
      <c r="T275" s="234"/>
      <c r="U275" s="234"/>
      <c r="V275" s="234"/>
      <c r="W275" s="234"/>
      <c r="X275" s="234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</row>
    <row r="276" spans="17:47">
      <c r="Q276" s="234"/>
      <c r="R276" s="234"/>
      <c r="T276" s="234"/>
      <c r="U276" s="234"/>
      <c r="V276" s="234"/>
      <c r="W276" s="234"/>
      <c r="X276" s="234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  <c r="AS276" s="180"/>
      <c r="AT276" s="180"/>
      <c r="AU276" s="180"/>
    </row>
    <row r="277" spans="17:47">
      <c r="Q277" s="234"/>
      <c r="R277" s="234"/>
      <c r="T277" s="234"/>
      <c r="U277" s="234"/>
      <c r="V277" s="234"/>
      <c r="W277" s="234"/>
      <c r="X277" s="234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0"/>
      <c r="AT277" s="180"/>
      <c r="AU277" s="180"/>
    </row>
    <row r="278" spans="17:47">
      <c r="Q278" s="234"/>
      <c r="R278" s="234"/>
      <c r="T278" s="234"/>
      <c r="U278" s="234"/>
      <c r="V278" s="234"/>
      <c r="W278" s="234"/>
      <c r="X278" s="234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  <c r="AS278" s="180"/>
      <c r="AT278" s="180"/>
      <c r="AU278" s="180"/>
    </row>
    <row r="279" spans="17:47">
      <c r="Q279" s="234"/>
      <c r="R279" s="234"/>
      <c r="T279" s="234"/>
      <c r="U279" s="234"/>
      <c r="V279" s="234"/>
      <c r="W279" s="234"/>
      <c r="X279" s="234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0"/>
      <c r="AT279" s="180"/>
      <c r="AU279" s="180"/>
    </row>
    <row r="280" spans="17:47">
      <c r="Q280" s="234"/>
      <c r="R280" s="234"/>
      <c r="T280" s="234"/>
      <c r="U280" s="234"/>
      <c r="V280" s="234"/>
      <c r="W280" s="234"/>
      <c r="X280" s="234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  <c r="AS280" s="180"/>
      <c r="AT280" s="180"/>
      <c r="AU280" s="180"/>
    </row>
    <row r="281" spans="17:47">
      <c r="Q281" s="234"/>
      <c r="R281" s="234"/>
      <c r="T281" s="234"/>
      <c r="U281" s="234"/>
      <c r="V281" s="234"/>
      <c r="W281" s="234"/>
      <c r="X281" s="234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  <c r="AS281" s="180"/>
      <c r="AT281" s="180"/>
      <c r="AU281" s="180"/>
    </row>
    <row r="282" spans="17:47">
      <c r="Q282" s="234"/>
      <c r="R282" s="234"/>
      <c r="T282" s="234"/>
      <c r="U282" s="234"/>
      <c r="V282" s="234"/>
      <c r="W282" s="234"/>
      <c r="X282" s="234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  <c r="AM282" s="180"/>
      <c r="AN282" s="180"/>
      <c r="AO282" s="180"/>
      <c r="AP282" s="180"/>
      <c r="AQ282" s="180"/>
      <c r="AR282" s="180"/>
      <c r="AS282" s="180"/>
      <c r="AT282" s="180"/>
      <c r="AU282" s="180"/>
    </row>
    <row r="283" spans="17:47">
      <c r="Q283" s="234"/>
      <c r="R283" s="234"/>
      <c r="T283" s="234"/>
      <c r="U283" s="234"/>
      <c r="V283" s="234"/>
      <c r="W283" s="234"/>
      <c r="X283" s="234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  <c r="AS283" s="180"/>
      <c r="AT283" s="180"/>
      <c r="AU283" s="180"/>
    </row>
    <row r="284" spans="17:47">
      <c r="Q284" s="234"/>
      <c r="R284" s="234"/>
      <c r="T284" s="234"/>
      <c r="U284" s="234"/>
      <c r="V284" s="234"/>
      <c r="W284" s="234"/>
      <c r="X284" s="234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180"/>
      <c r="AT284" s="180"/>
      <c r="AU284" s="180"/>
    </row>
    <row r="285" spans="17:47">
      <c r="Q285" s="234"/>
      <c r="R285" s="234"/>
      <c r="T285" s="234"/>
      <c r="U285" s="234"/>
      <c r="V285" s="234"/>
      <c r="W285" s="234"/>
      <c r="X285" s="234"/>
      <c r="Y285" s="18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  <c r="AS285" s="180"/>
      <c r="AT285" s="180"/>
      <c r="AU285" s="180"/>
    </row>
    <row r="286" spans="17:47">
      <c r="Q286" s="234"/>
      <c r="R286" s="234"/>
      <c r="T286" s="234"/>
      <c r="U286" s="234"/>
      <c r="V286" s="234"/>
      <c r="W286" s="234"/>
      <c r="X286" s="234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  <c r="AS286" s="180"/>
      <c r="AT286" s="180"/>
      <c r="AU286" s="180"/>
    </row>
    <row r="287" spans="17:47">
      <c r="Q287" s="234"/>
      <c r="R287" s="234"/>
      <c r="T287" s="234"/>
      <c r="U287" s="234"/>
      <c r="V287" s="234"/>
      <c r="W287" s="234"/>
      <c r="X287" s="234"/>
      <c r="Y287" s="18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  <c r="AS287" s="180"/>
      <c r="AT287" s="180"/>
      <c r="AU287" s="180"/>
    </row>
    <row r="288" spans="17:47">
      <c r="Q288" s="234"/>
      <c r="R288" s="234"/>
      <c r="T288" s="234"/>
      <c r="U288" s="234"/>
      <c r="V288" s="234"/>
      <c r="W288" s="234"/>
      <c r="X288" s="234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  <c r="AS288" s="180"/>
      <c r="AT288" s="180"/>
      <c r="AU288" s="180"/>
    </row>
    <row r="289" spans="17:47">
      <c r="Q289" s="234"/>
      <c r="R289" s="234"/>
      <c r="T289" s="234"/>
      <c r="U289" s="234"/>
      <c r="V289" s="234"/>
      <c r="W289" s="234"/>
      <c r="X289" s="234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  <c r="AS289" s="180"/>
      <c r="AT289" s="180"/>
      <c r="AU289" s="180"/>
    </row>
    <row r="290" spans="17:47">
      <c r="Q290" s="234"/>
      <c r="R290" s="234"/>
      <c r="T290" s="234"/>
      <c r="U290" s="234"/>
      <c r="V290" s="234"/>
      <c r="W290" s="234"/>
      <c r="X290" s="234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  <c r="AS290" s="180"/>
      <c r="AT290" s="180"/>
      <c r="AU290" s="180"/>
    </row>
    <row r="291" spans="17:47">
      <c r="Q291" s="234"/>
      <c r="R291" s="234"/>
      <c r="T291" s="234"/>
      <c r="U291" s="234"/>
      <c r="V291" s="234"/>
      <c r="W291" s="234"/>
      <c r="X291" s="234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  <c r="AS291" s="180"/>
      <c r="AT291" s="180"/>
      <c r="AU291" s="180"/>
    </row>
    <row r="292" spans="17:47">
      <c r="Q292" s="234"/>
      <c r="R292" s="234"/>
      <c r="T292" s="234"/>
      <c r="U292" s="234"/>
      <c r="V292" s="234"/>
      <c r="W292" s="234"/>
      <c r="X292" s="234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  <c r="AS292" s="180"/>
      <c r="AT292" s="180"/>
      <c r="AU292" s="180"/>
    </row>
    <row r="293" spans="17:47">
      <c r="Q293" s="234"/>
      <c r="R293" s="234"/>
      <c r="T293" s="234"/>
      <c r="U293" s="234"/>
      <c r="V293" s="234"/>
      <c r="W293" s="234"/>
      <c r="X293" s="234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  <c r="AS293" s="180"/>
      <c r="AT293" s="180"/>
      <c r="AU293" s="180"/>
    </row>
    <row r="294" spans="17:47">
      <c r="Q294" s="234"/>
      <c r="R294" s="234"/>
      <c r="T294" s="234"/>
      <c r="U294" s="234"/>
      <c r="V294" s="234"/>
      <c r="W294" s="234"/>
      <c r="X294" s="234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  <c r="AS294" s="180"/>
      <c r="AT294" s="180"/>
      <c r="AU294" s="180"/>
    </row>
    <row r="295" spans="17:47">
      <c r="Q295" s="234"/>
      <c r="R295" s="234"/>
      <c r="T295" s="234"/>
      <c r="U295" s="234"/>
      <c r="V295" s="234"/>
      <c r="W295" s="234"/>
      <c r="X295" s="234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0"/>
      <c r="AT295" s="180"/>
      <c r="AU295" s="180"/>
    </row>
    <row r="296" spans="17:47">
      <c r="Q296" s="234"/>
      <c r="R296" s="234"/>
      <c r="T296" s="234"/>
      <c r="U296" s="234"/>
      <c r="V296" s="234"/>
      <c r="W296" s="234"/>
      <c r="X296" s="234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0"/>
      <c r="AT296" s="180"/>
      <c r="AU296" s="180"/>
    </row>
    <row r="297" spans="17:47">
      <c r="Q297" s="234"/>
      <c r="R297" s="234"/>
      <c r="T297" s="234"/>
      <c r="U297" s="234"/>
      <c r="V297" s="234"/>
      <c r="W297" s="234"/>
      <c r="X297" s="234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  <c r="AS297" s="180"/>
      <c r="AT297" s="180"/>
      <c r="AU297" s="180"/>
    </row>
    <row r="298" spans="17:47">
      <c r="Q298" s="234"/>
      <c r="R298" s="234"/>
      <c r="T298" s="234"/>
      <c r="U298" s="234"/>
      <c r="V298" s="234"/>
      <c r="W298" s="234"/>
      <c r="X298" s="234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0"/>
      <c r="AT298" s="180"/>
      <c r="AU298" s="180"/>
    </row>
    <row r="299" spans="17:47">
      <c r="Q299" s="234"/>
      <c r="R299" s="234"/>
      <c r="T299" s="234"/>
      <c r="U299" s="234"/>
      <c r="V299" s="234"/>
      <c r="W299" s="234"/>
      <c r="X299" s="234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0"/>
      <c r="AT299" s="180"/>
      <c r="AU299" s="180"/>
    </row>
    <row r="300" spans="17:47">
      <c r="Q300" s="234"/>
      <c r="R300" s="234"/>
      <c r="T300" s="234"/>
      <c r="U300" s="234"/>
      <c r="V300" s="234"/>
      <c r="W300" s="234"/>
      <c r="X300" s="234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  <c r="AS300" s="180"/>
      <c r="AT300" s="180"/>
      <c r="AU300" s="180"/>
    </row>
    <row r="301" spans="17:47">
      <c r="Q301" s="234"/>
      <c r="R301" s="234"/>
      <c r="T301" s="234"/>
      <c r="U301" s="234"/>
      <c r="V301" s="234"/>
      <c r="W301" s="234"/>
      <c r="X301" s="234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0"/>
      <c r="AT301" s="180"/>
      <c r="AU301" s="180"/>
    </row>
    <row r="302" spans="17:47">
      <c r="Q302" s="234"/>
      <c r="R302" s="234"/>
      <c r="T302" s="234"/>
      <c r="U302" s="234"/>
      <c r="V302" s="234"/>
      <c r="W302" s="234"/>
      <c r="X302" s="234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80"/>
      <c r="AT302" s="180"/>
      <c r="AU302" s="180"/>
    </row>
    <row r="303" spans="17:47">
      <c r="Q303" s="234"/>
      <c r="R303" s="234"/>
      <c r="T303" s="234"/>
      <c r="U303" s="234"/>
      <c r="V303" s="234"/>
      <c r="W303" s="234"/>
      <c r="X303" s="234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  <c r="AS303" s="180"/>
      <c r="AT303" s="180"/>
      <c r="AU303" s="180"/>
    </row>
    <row r="304" spans="17:47">
      <c r="Q304" s="234"/>
      <c r="R304" s="234"/>
      <c r="T304" s="234"/>
      <c r="U304" s="234"/>
      <c r="V304" s="234"/>
      <c r="W304" s="234"/>
      <c r="X304" s="234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  <c r="AS304" s="180"/>
      <c r="AT304" s="180"/>
      <c r="AU304" s="180"/>
    </row>
    <row r="305" spans="17:47">
      <c r="Q305" s="234"/>
      <c r="R305" s="234"/>
      <c r="T305" s="234"/>
      <c r="U305" s="234"/>
      <c r="V305" s="234"/>
      <c r="W305" s="234"/>
      <c r="X305" s="234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  <c r="AS305" s="180"/>
      <c r="AT305" s="180"/>
      <c r="AU305" s="180"/>
    </row>
    <row r="306" spans="17:47">
      <c r="Q306" s="234"/>
      <c r="R306" s="234"/>
      <c r="T306" s="234"/>
      <c r="U306" s="234"/>
      <c r="V306" s="234"/>
      <c r="W306" s="234"/>
      <c r="X306" s="234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  <c r="AS306" s="180"/>
      <c r="AT306" s="180"/>
      <c r="AU306" s="180"/>
    </row>
    <row r="307" spans="17:47">
      <c r="Q307" s="234"/>
      <c r="R307" s="234"/>
      <c r="T307" s="234"/>
      <c r="U307" s="234"/>
      <c r="V307" s="234"/>
      <c r="W307" s="234"/>
      <c r="X307" s="234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  <c r="AS307" s="180"/>
      <c r="AT307" s="180"/>
      <c r="AU307" s="180"/>
    </row>
    <row r="308" spans="17:47">
      <c r="Q308" s="234"/>
      <c r="R308" s="234"/>
      <c r="T308" s="234"/>
      <c r="U308" s="234"/>
      <c r="V308" s="234"/>
      <c r="W308" s="234"/>
      <c r="X308" s="234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  <c r="AS308" s="180"/>
      <c r="AT308" s="180"/>
      <c r="AU308" s="180"/>
    </row>
    <row r="309" spans="17:47">
      <c r="Q309" s="234"/>
      <c r="R309" s="234"/>
      <c r="T309" s="234"/>
      <c r="U309" s="234"/>
      <c r="V309" s="234"/>
      <c r="W309" s="234"/>
      <c r="X309" s="234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  <c r="AS309" s="180"/>
      <c r="AT309" s="180"/>
      <c r="AU309" s="180"/>
    </row>
    <row r="310" spans="17:47">
      <c r="Q310" s="234"/>
      <c r="R310" s="234"/>
      <c r="T310" s="234"/>
      <c r="U310" s="234"/>
      <c r="V310" s="234"/>
      <c r="W310" s="234"/>
      <c r="X310" s="234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  <c r="AS310" s="180"/>
      <c r="AT310" s="180"/>
      <c r="AU310" s="180"/>
    </row>
    <row r="311" spans="17:47">
      <c r="Q311" s="234"/>
      <c r="R311" s="234"/>
      <c r="T311" s="234"/>
      <c r="U311" s="234"/>
      <c r="V311" s="234"/>
      <c r="W311" s="234"/>
      <c r="X311" s="234"/>
      <c r="Y311" s="180"/>
      <c r="Z311" s="180"/>
      <c r="AA311" s="180"/>
      <c r="AB311" s="180"/>
      <c r="AC311" s="180"/>
      <c r="AD311" s="180"/>
      <c r="AE311" s="180"/>
      <c r="AF311" s="180"/>
      <c r="AG311" s="180"/>
      <c r="AH311" s="180"/>
      <c r="AI311" s="180"/>
      <c r="AJ311" s="180"/>
      <c r="AK311" s="180"/>
      <c r="AL311" s="180"/>
      <c r="AM311" s="180"/>
      <c r="AN311" s="180"/>
      <c r="AO311" s="180"/>
      <c r="AP311" s="180"/>
      <c r="AQ311" s="180"/>
      <c r="AR311" s="180"/>
      <c r="AS311" s="180"/>
      <c r="AT311" s="180"/>
      <c r="AU311" s="180"/>
    </row>
    <row r="312" spans="17:47">
      <c r="Q312" s="234"/>
      <c r="R312" s="234"/>
      <c r="T312" s="234"/>
      <c r="U312" s="234"/>
      <c r="V312" s="234"/>
      <c r="W312" s="234"/>
      <c r="X312" s="234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80"/>
      <c r="AR312" s="180"/>
      <c r="AS312" s="180"/>
      <c r="AT312" s="180"/>
      <c r="AU312" s="180"/>
    </row>
    <row r="313" spans="17:47">
      <c r="Q313" s="234"/>
      <c r="R313" s="234"/>
      <c r="T313" s="234"/>
      <c r="U313" s="234"/>
      <c r="V313" s="234"/>
      <c r="W313" s="234"/>
      <c r="X313" s="234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  <c r="AS313" s="180"/>
      <c r="AT313" s="180"/>
      <c r="AU313" s="180"/>
    </row>
    <row r="314" spans="17:47">
      <c r="Q314" s="234"/>
      <c r="R314" s="234"/>
      <c r="T314" s="234"/>
      <c r="U314" s="234"/>
      <c r="V314" s="234"/>
      <c r="W314" s="234"/>
      <c r="X314" s="234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  <c r="AS314" s="180"/>
      <c r="AT314" s="180"/>
      <c r="AU314" s="180"/>
    </row>
    <row r="315" spans="17:47">
      <c r="Q315" s="234"/>
      <c r="R315" s="234"/>
      <c r="T315" s="234"/>
      <c r="U315" s="234"/>
      <c r="V315" s="234"/>
      <c r="W315" s="234"/>
      <c r="X315" s="234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  <c r="AS315" s="180"/>
      <c r="AT315" s="180"/>
      <c r="AU315" s="180"/>
    </row>
    <row r="316" spans="17:47">
      <c r="Q316" s="234"/>
      <c r="R316" s="234"/>
      <c r="T316" s="234"/>
      <c r="U316" s="234"/>
      <c r="V316" s="234"/>
      <c r="W316" s="234"/>
      <c r="X316" s="234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  <c r="AS316" s="180"/>
      <c r="AT316" s="180"/>
      <c r="AU316" s="180"/>
    </row>
    <row r="317" spans="17:47">
      <c r="Q317" s="234"/>
      <c r="R317" s="234"/>
      <c r="T317" s="234"/>
      <c r="U317" s="234"/>
      <c r="V317" s="234"/>
      <c r="W317" s="234"/>
      <c r="X317" s="234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  <c r="AS317" s="180"/>
      <c r="AT317" s="180"/>
      <c r="AU317" s="180"/>
    </row>
    <row r="318" spans="17:47">
      <c r="Q318" s="234"/>
      <c r="R318" s="234"/>
      <c r="T318" s="234"/>
      <c r="U318" s="234"/>
      <c r="V318" s="234"/>
      <c r="W318" s="234"/>
      <c r="X318" s="234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  <c r="AS318" s="180"/>
      <c r="AT318" s="180"/>
      <c r="AU318" s="180"/>
    </row>
    <row r="319" spans="17:47">
      <c r="Q319" s="234"/>
      <c r="R319" s="234"/>
      <c r="T319" s="234"/>
      <c r="U319" s="234"/>
      <c r="V319" s="234"/>
      <c r="W319" s="234"/>
      <c r="X319" s="234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  <c r="AS319" s="180"/>
      <c r="AT319" s="180"/>
      <c r="AU319" s="180"/>
    </row>
    <row r="320" spans="17:47">
      <c r="Q320" s="234"/>
      <c r="R320" s="234"/>
      <c r="T320" s="234"/>
      <c r="U320" s="234"/>
      <c r="V320" s="234"/>
      <c r="W320" s="234"/>
      <c r="X320" s="234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180"/>
      <c r="AT320" s="180"/>
      <c r="AU320" s="180"/>
    </row>
    <row r="321" spans="17:47">
      <c r="Q321" s="234"/>
      <c r="R321" s="234"/>
      <c r="T321" s="234"/>
      <c r="U321" s="234"/>
      <c r="V321" s="234"/>
      <c r="W321" s="234"/>
      <c r="X321" s="234"/>
      <c r="Y321" s="18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  <c r="AS321" s="180"/>
      <c r="AT321" s="180"/>
      <c r="AU321" s="180"/>
    </row>
    <row r="322" spans="17:47">
      <c r="Q322" s="234"/>
      <c r="R322" s="234"/>
      <c r="T322" s="234"/>
      <c r="U322" s="234"/>
      <c r="V322" s="234"/>
      <c r="W322" s="234"/>
      <c r="X322" s="234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  <c r="AS322" s="180"/>
      <c r="AT322" s="180"/>
      <c r="AU322" s="180"/>
    </row>
    <row r="323" spans="17:47">
      <c r="Q323" s="234"/>
      <c r="R323" s="234"/>
      <c r="T323" s="234"/>
      <c r="U323" s="234"/>
      <c r="V323" s="234"/>
      <c r="W323" s="234"/>
      <c r="X323" s="234"/>
      <c r="Y323" s="18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  <c r="AS323" s="180"/>
      <c r="AT323" s="180"/>
      <c r="AU323" s="180"/>
    </row>
    <row r="324" spans="17:47">
      <c r="Q324" s="234"/>
      <c r="R324" s="234"/>
      <c r="T324" s="234"/>
      <c r="U324" s="234"/>
      <c r="V324" s="234"/>
      <c r="W324" s="234"/>
      <c r="X324" s="234"/>
      <c r="Y324" s="18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  <c r="AS324" s="180"/>
      <c r="AT324" s="180"/>
      <c r="AU324" s="180"/>
    </row>
    <row r="325" spans="17:47">
      <c r="Q325" s="234"/>
      <c r="R325" s="234"/>
      <c r="T325" s="234"/>
      <c r="U325" s="234"/>
      <c r="V325" s="234"/>
      <c r="W325" s="234"/>
      <c r="X325" s="234"/>
      <c r="Y325" s="18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  <c r="AS325" s="180"/>
      <c r="AT325" s="180"/>
      <c r="AU325" s="180"/>
    </row>
    <row r="326" spans="17:47">
      <c r="Q326" s="234"/>
      <c r="R326" s="234"/>
      <c r="T326" s="234"/>
      <c r="U326" s="234"/>
      <c r="V326" s="234"/>
      <c r="W326" s="234"/>
      <c r="X326" s="234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  <c r="AS326" s="180"/>
      <c r="AT326" s="180"/>
      <c r="AU326" s="180"/>
    </row>
    <row r="327" spans="17:47">
      <c r="Q327" s="234"/>
      <c r="R327" s="234"/>
      <c r="T327" s="234"/>
      <c r="U327" s="234"/>
      <c r="V327" s="234"/>
      <c r="W327" s="234"/>
      <c r="X327" s="234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  <c r="AS327" s="180"/>
      <c r="AT327" s="180"/>
      <c r="AU327" s="180"/>
    </row>
    <row r="328" spans="17:47">
      <c r="Q328" s="234"/>
      <c r="R328" s="234"/>
      <c r="T328" s="234"/>
      <c r="U328" s="234"/>
      <c r="V328" s="234"/>
      <c r="W328" s="234"/>
      <c r="X328" s="234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  <c r="AS328" s="180"/>
      <c r="AT328" s="180"/>
      <c r="AU328" s="180"/>
    </row>
    <row r="329" spans="17:47">
      <c r="Q329" s="234"/>
      <c r="R329" s="234"/>
      <c r="T329" s="234"/>
      <c r="U329" s="234"/>
      <c r="V329" s="234"/>
      <c r="W329" s="234"/>
      <c r="X329" s="234"/>
      <c r="Y329" s="18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  <c r="AS329" s="180"/>
      <c r="AT329" s="180"/>
      <c r="AU329" s="180"/>
    </row>
    <row r="330" spans="17:47">
      <c r="Q330" s="234"/>
      <c r="R330" s="234"/>
      <c r="T330" s="234"/>
      <c r="U330" s="234"/>
      <c r="V330" s="234"/>
      <c r="W330" s="234"/>
      <c r="X330" s="234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0"/>
      <c r="AT330" s="180"/>
      <c r="AU330" s="180"/>
    </row>
    <row r="331" spans="17:47">
      <c r="Q331" s="234"/>
      <c r="R331" s="234"/>
      <c r="T331" s="234"/>
      <c r="U331" s="234"/>
      <c r="V331" s="234"/>
      <c r="W331" s="234"/>
      <c r="X331" s="234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0"/>
      <c r="AT331" s="180"/>
      <c r="AU331" s="180"/>
    </row>
    <row r="332" spans="17:47">
      <c r="Q332" s="234"/>
      <c r="R332" s="234"/>
      <c r="T332" s="234"/>
      <c r="U332" s="234"/>
      <c r="V332" s="234"/>
      <c r="W332" s="234"/>
      <c r="X332" s="234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0"/>
      <c r="AT332" s="180"/>
      <c r="AU332" s="180"/>
    </row>
    <row r="333" spans="17:47">
      <c r="Q333" s="234"/>
      <c r="R333" s="234"/>
      <c r="T333" s="234"/>
      <c r="U333" s="234"/>
      <c r="V333" s="234"/>
      <c r="W333" s="234"/>
      <c r="X333" s="234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0"/>
      <c r="AT333" s="180"/>
      <c r="AU333" s="180"/>
    </row>
    <row r="334" spans="17:47">
      <c r="Q334" s="234"/>
      <c r="R334" s="234"/>
      <c r="T334" s="234"/>
      <c r="U334" s="234"/>
      <c r="V334" s="234"/>
      <c r="W334" s="234"/>
      <c r="X334" s="234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0"/>
      <c r="AT334" s="180"/>
      <c r="AU334" s="180"/>
    </row>
    <row r="335" spans="17:47">
      <c r="Q335" s="234"/>
      <c r="R335" s="234"/>
      <c r="T335" s="234"/>
      <c r="U335" s="234"/>
      <c r="V335" s="234"/>
      <c r="W335" s="234"/>
      <c r="X335" s="234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0"/>
      <c r="AT335" s="180"/>
      <c r="AU335" s="180"/>
    </row>
    <row r="336" spans="17:47">
      <c r="Q336" s="234"/>
      <c r="R336" s="234"/>
      <c r="T336" s="234"/>
      <c r="U336" s="234"/>
      <c r="V336" s="234"/>
      <c r="W336" s="234"/>
      <c r="X336" s="234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0"/>
      <c r="AT336" s="180"/>
      <c r="AU336" s="180"/>
    </row>
    <row r="337" spans="17:47">
      <c r="Q337" s="234"/>
      <c r="R337" s="234"/>
      <c r="T337" s="234"/>
      <c r="U337" s="234"/>
      <c r="V337" s="234"/>
      <c r="W337" s="234"/>
      <c r="X337" s="234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0"/>
      <c r="AT337" s="180"/>
      <c r="AU337" s="180"/>
    </row>
    <row r="338" spans="17:47">
      <c r="Q338" s="234"/>
      <c r="R338" s="234"/>
      <c r="T338" s="234"/>
      <c r="U338" s="234"/>
      <c r="V338" s="234"/>
      <c r="W338" s="234"/>
      <c r="X338" s="234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0"/>
      <c r="AT338" s="180"/>
      <c r="AU338" s="180"/>
    </row>
    <row r="339" spans="17:47">
      <c r="Q339" s="234"/>
      <c r="R339" s="234"/>
      <c r="T339" s="234"/>
      <c r="U339" s="234"/>
      <c r="V339" s="234"/>
      <c r="W339" s="234"/>
      <c r="X339" s="234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  <c r="AS339" s="180"/>
      <c r="AT339" s="180"/>
      <c r="AU339" s="180"/>
    </row>
    <row r="340" spans="17:47">
      <c r="Q340" s="234"/>
      <c r="R340" s="234"/>
      <c r="T340" s="234"/>
      <c r="U340" s="234"/>
      <c r="V340" s="234"/>
      <c r="W340" s="234"/>
      <c r="X340" s="234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  <c r="AS340" s="180"/>
      <c r="AT340" s="180"/>
      <c r="AU340" s="180"/>
    </row>
    <row r="341" spans="17:47">
      <c r="Q341" s="234"/>
      <c r="R341" s="234"/>
      <c r="T341" s="234"/>
      <c r="U341" s="234"/>
      <c r="V341" s="234"/>
      <c r="W341" s="234"/>
      <c r="X341" s="234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  <c r="AS341" s="180"/>
      <c r="AT341" s="180"/>
      <c r="AU341" s="180"/>
    </row>
    <row r="342" spans="17:47">
      <c r="Q342" s="234"/>
      <c r="R342" s="234"/>
      <c r="T342" s="234"/>
      <c r="U342" s="234"/>
      <c r="V342" s="234"/>
      <c r="W342" s="234"/>
      <c r="X342" s="234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</row>
    <row r="343" spans="17:47">
      <c r="Q343" s="234"/>
      <c r="R343" s="234"/>
      <c r="T343" s="234"/>
      <c r="U343" s="234"/>
      <c r="V343" s="234"/>
      <c r="W343" s="234"/>
      <c r="X343" s="234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  <c r="AS343" s="180"/>
      <c r="AT343" s="180"/>
      <c r="AU343" s="180"/>
    </row>
    <row r="344" spans="17:47">
      <c r="Q344" s="234"/>
      <c r="R344" s="234"/>
      <c r="T344" s="234"/>
      <c r="U344" s="234"/>
      <c r="V344" s="234"/>
      <c r="W344" s="234"/>
      <c r="X344" s="234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  <c r="AS344" s="180"/>
      <c r="AT344" s="180"/>
      <c r="AU344" s="180"/>
    </row>
    <row r="345" spans="17:47">
      <c r="Q345" s="234"/>
      <c r="R345" s="234"/>
      <c r="T345" s="234"/>
      <c r="U345" s="234"/>
      <c r="V345" s="234"/>
      <c r="W345" s="234"/>
      <c r="X345" s="234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  <c r="AS345" s="180"/>
      <c r="AT345" s="180"/>
      <c r="AU345" s="180"/>
    </row>
    <row r="346" spans="17:47">
      <c r="Q346" s="234"/>
      <c r="R346" s="234"/>
      <c r="T346" s="234"/>
      <c r="U346" s="234"/>
      <c r="V346" s="234"/>
      <c r="W346" s="234"/>
      <c r="X346" s="234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  <c r="AS346" s="180"/>
      <c r="AT346" s="180"/>
      <c r="AU346" s="180"/>
    </row>
    <row r="347" spans="17:47">
      <c r="Q347" s="234"/>
      <c r="R347" s="234"/>
      <c r="T347" s="234"/>
      <c r="U347" s="234"/>
      <c r="V347" s="234"/>
      <c r="W347" s="234"/>
      <c r="X347" s="234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  <c r="AS347" s="180"/>
      <c r="AT347" s="180"/>
      <c r="AU347" s="180"/>
    </row>
    <row r="348" spans="17:47">
      <c r="Q348" s="234"/>
      <c r="R348" s="234"/>
      <c r="T348" s="234"/>
      <c r="U348" s="234"/>
      <c r="V348" s="234"/>
      <c r="W348" s="234"/>
      <c r="X348" s="234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0"/>
      <c r="AT348" s="180"/>
      <c r="AU348" s="180"/>
    </row>
    <row r="349" spans="17:47">
      <c r="Q349" s="234"/>
      <c r="R349" s="234"/>
      <c r="T349" s="234"/>
      <c r="U349" s="234"/>
      <c r="V349" s="234"/>
      <c r="W349" s="234"/>
      <c r="X349" s="234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0"/>
      <c r="AT349" s="180"/>
      <c r="AU349" s="180"/>
    </row>
    <row r="350" spans="17:47">
      <c r="Q350" s="234"/>
      <c r="R350" s="234"/>
      <c r="T350" s="234"/>
      <c r="U350" s="234"/>
      <c r="V350" s="234"/>
      <c r="W350" s="234"/>
      <c r="X350" s="234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0"/>
      <c r="AT350" s="180"/>
      <c r="AU350" s="180"/>
    </row>
    <row r="351" spans="17:47">
      <c r="Q351" s="234"/>
      <c r="R351" s="234"/>
      <c r="T351" s="234"/>
      <c r="U351" s="234"/>
      <c r="V351" s="234"/>
      <c r="W351" s="234"/>
      <c r="X351" s="234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0"/>
      <c r="AT351" s="180"/>
      <c r="AU351" s="180"/>
    </row>
    <row r="352" spans="17:47">
      <c r="Q352" s="234"/>
      <c r="R352" s="234"/>
      <c r="T352" s="234"/>
      <c r="U352" s="234"/>
      <c r="V352" s="234"/>
      <c r="W352" s="234"/>
      <c r="X352" s="234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0"/>
      <c r="AT352" s="180"/>
      <c r="AU352" s="180"/>
    </row>
    <row r="353" spans="17:47">
      <c r="Q353" s="234"/>
      <c r="R353" s="234"/>
      <c r="T353" s="234"/>
      <c r="U353" s="234"/>
      <c r="V353" s="234"/>
      <c r="W353" s="234"/>
      <c r="X353" s="234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0"/>
      <c r="AT353" s="180"/>
      <c r="AU353" s="180"/>
    </row>
    <row r="354" spans="17:47">
      <c r="Q354" s="234"/>
      <c r="R354" s="234"/>
      <c r="T354" s="234"/>
      <c r="U354" s="234"/>
      <c r="V354" s="234"/>
      <c r="W354" s="234"/>
      <c r="X354" s="234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0"/>
      <c r="AT354" s="180"/>
      <c r="AU354" s="180"/>
    </row>
    <row r="355" spans="17:47">
      <c r="Q355" s="234"/>
      <c r="R355" s="234"/>
      <c r="T355" s="234"/>
      <c r="U355" s="234"/>
      <c r="V355" s="234"/>
      <c r="W355" s="234"/>
      <c r="X355" s="234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0"/>
      <c r="AT355" s="180"/>
      <c r="AU355" s="180"/>
    </row>
    <row r="356" spans="17:47">
      <c r="Q356" s="234"/>
      <c r="R356" s="234"/>
      <c r="T356" s="234"/>
      <c r="U356" s="234"/>
      <c r="V356" s="234"/>
      <c r="W356" s="234"/>
      <c r="X356" s="234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0"/>
      <c r="AT356" s="180"/>
      <c r="AU356" s="180"/>
    </row>
    <row r="357" spans="17:47">
      <c r="Q357" s="234"/>
      <c r="R357" s="234"/>
      <c r="T357" s="234"/>
      <c r="U357" s="234"/>
      <c r="V357" s="234"/>
      <c r="W357" s="234"/>
      <c r="X357" s="234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  <c r="AS357" s="180"/>
      <c r="AT357" s="180"/>
      <c r="AU357" s="180"/>
    </row>
    <row r="358" spans="17:47">
      <c r="Q358" s="234"/>
      <c r="R358" s="234"/>
      <c r="T358" s="234"/>
      <c r="U358" s="234"/>
      <c r="V358" s="234"/>
      <c r="W358" s="234"/>
      <c r="X358" s="234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  <c r="AS358" s="180"/>
      <c r="AT358" s="180"/>
      <c r="AU358" s="180"/>
    </row>
    <row r="359" spans="17:47">
      <c r="Q359" s="234"/>
      <c r="R359" s="234"/>
      <c r="T359" s="234"/>
      <c r="U359" s="234"/>
      <c r="V359" s="234"/>
      <c r="W359" s="234"/>
      <c r="X359" s="234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  <c r="AS359" s="180"/>
      <c r="AT359" s="180"/>
      <c r="AU359" s="180"/>
    </row>
    <row r="360" spans="17:47">
      <c r="Q360" s="234"/>
      <c r="R360" s="234"/>
      <c r="T360" s="234"/>
      <c r="U360" s="234"/>
      <c r="V360" s="234"/>
      <c r="W360" s="234"/>
      <c r="X360" s="234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  <c r="AS360" s="180"/>
      <c r="AT360" s="180"/>
      <c r="AU360" s="180"/>
    </row>
    <row r="361" spans="17:47">
      <c r="Q361" s="234"/>
      <c r="R361" s="234"/>
      <c r="T361" s="234"/>
      <c r="U361" s="234"/>
      <c r="V361" s="234"/>
      <c r="W361" s="234"/>
      <c r="X361" s="234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  <c r="AS361" s="180"/>
      <c r="AT361" s="180"/>
      <c r="AU361" s="180"/>
    </row>
    <row r="362" spans="17:47">
      <c r="Q362" s="234"/>
      <c r="R362" s="234"/>
      <c r="T362" s="234"/>
      <c r="U362" s="234"/>
      <c r="V362" s="234"/>
      <c r="W362" s="234"/>
      <c r="X362" s="234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  <c r="AS362" s="180"/>
      <c r="AT362" s="180"/>
      <c r="AU362" s="180"/>
    </row>
    <row r="363" spans="17:47">
      <c r="Q363" s="234"/>
      <c r="R363" s="234"/>
      <c r="T363" s="234"/>
      <c r="U363" s="234"/>
      <c r="V363" s="234"/>
      <c r="W363" s="234"/>
      <c r="X363" s="234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  <c r="AS363" s="180"/>
      <c r="AT363" s="180"/>
      <c r="AU363" s="180"/>
    </row>
    <row r="364" spans="17:47">
      <c r="Q364" s="234"/>
      <c r="R364" s="234"/>
      <c r="T364" s="234"/>
      <c r="U364" s="234"/>
      <c r="V364" s="234"/>
      <c r="W364" s="234"/>
      <c r="X364" s="234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</row>
    <row r="365" spans="17:47">
      <c r="Q365" s="234"/>
      <c r="R365" s="234"/>
      <c r="T365" s="234"/>
      <c r="U365" s="234"/>
      <c r="V365" s="234"/>
      <c r="W365" s="234"/>
      <c r="X365" s="234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  <c r="AS365" s="180"/>
      <c r="AT365" s="180"/>
      <c r="AU365" s="180"/>
    </row>
    <row r="366" spans="17:47">
      <c r="Q366" s="234"/>
      <c r="R366" s="234"/>
      <c r="T366" s="234"/>
      <c r="U366" s="234"/>
      <c r="V366" s="234"/>
      <c r="W366" s="234"/>
      <c r="X366" s="234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0"/>
      <c r="AT366" s="180"/>
      <c r="AU366" s="180"/>
    </row>
    <row r="367" spans="17:47">
      <c r="Q367" s="234"/>
      <c r="R367" s="234"/>
      <c r="T367" s="234"/>
      <c r="U367" s="234"/>
      <c r="V367" s="234"/>
      <c r="W367" s="234"/>
      <c r="X367" s="234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  <c r="AS367" s="180"/>
      <c r="AT367" s="180"/>
      <c r="AU367" s="180"/>
    </row>
    <row r="368" spans="17:47">
      <c r="Q368" s="234"/>
      <c r="R368" s="234"/>
      <c r="T368" s="234"/>
      <c r="U368" s="234"/>
      <c r="V368" s="234"/>
      <c r="W368" s="234"/>
      <c r="X368" s="234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  <c r="AS368" s="180"/>
      <c r="AT368" s="180"/>
      <c r="AU368" s="180"/>
    </row>
    <row r="369" spans="17:47">
      <c r="Q369" s="234"/>
      <c r="R369" s="234"/>
      <c r="T369" s="234"/>
      <c r="U369" s="234"/>
      <c r="V369" s="234"/>
      <c r="W369" s="234"/>
      <c r="X369" s="234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0"/>
      <c r="AT369" s="180"/>
      <c r="AU369" s="180"/>
    </row>
    <row r="370" spans="17:47">
      <c r="Q370" s="234"/>
      <c r="R370" s="234"/>
      <c r="T370" s="234"/>
      <c r="U370" s="234"/>
      <c r="V370" s="234"/>
      <c r="W370" s="234"/>
      <c r="X370" s="234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</row>
    <row r="371" spans="17:47">
      <c r="Q371" s="234"/>
      <c r="R371" s="234"/>
      <c r="T371" s="234"/>
      <c r="U371" s="234"/>
      <c r="V371" s="234"/>
      <c r="W371" s="234"/>
      <c r="X371" s="234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0"/>
      <c r="AT371" s="180"/>
      <c r="AU371" s="180"/>
    </row>
    <row r="372" spans="17:47">
      <c r="Q372" s="234"/>
      <c r="R372" s="234"/>
      <c r="T372" s="234"/>
      <c r="U372" s="234"/>
      <c r="V372" s="234"/>
      <c r="W372" s="234"/>
      <c r="X372" s="234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  <c r="AS372" s="180"/>
      <c r="AT372" s="180"/>
      <c r="AU372" s="180"/>
    </row>
    <row r="373" spans="17:47">
      <c r="Q373" s="234"/>
      <c r="R373" s="234"/>
      <c r="T373" s="234"/>
      <c r="U373" s="234"/>
      <c r="V373" s="234"/>
      <c r="W373" s="234"/>
      <c r="X373" s="234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0"/>
      <c r="AT373" s="180"/>
      <c r="AU373" s="180"/>
    </row>
    <row r="374" spans="17:47">
      <c r="Q374" s="234"/>
      <c r="R374" s="234"/>
      <c r="T374" s="234"/>
      <c r="U374" s="234"/>
      <c r="V374" s="234"/>
      <c r="W374" s="234"/>
      <c r="X374" s="234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  <c r="AS374" s="180"/>
      <c r="AT374" s="180"/>
      <c r="AU374" s="180"/>
    </row>
    <row r="375" spans="17:47">
      <c r="Q375" s="234"/>
      <c r="R375" s="234"/>
      <c r="T375" s="234"/>
      <c r="U375" s="234"/>
      <c r="V375" s="234"/>
      <c r="W375" s="234"/>
      <c r="X375" s="234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  <c r="AS375" s="180"/>
      <c r="AT375" s="180"/>
      <c r="AU375" s="180"/>
    </row>
    <row r="376" spans="17:47">
      <c r="Q376" s="234"/>
      <c r="R376" s="234"/>
      <c r="T376" s="234"/>
      <c r="U376" s="234"/>
      <c r="V376" s="234"/>
      <c r="W376" s="234"/>
      <c r="X376" s="234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  <c r="AS376" s="180"/>
      <c r="AT376" s="180"/>
      <c r="AU376" s="180"/>
    </row>
    <row r="377" spans="17:47">
      <c r="Q377" s="234"/>
      <c r="R377" s="234"/>
      <c r="T377" s="234"/>
      <c r="U377" s="234"/>
      <c r="V377" s="234"/>
      <c r="W377" s="234"/>
      <c r="X377" s="234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  <c r="AS377" s="180"/>
      <c r="AT377" s="180"/>
      <c r="AU377" s="180"/>
    </row>
    <row r="378" spans="17:47">
      <c r="Q378" s="234"/>
      <c r="R378" s="234"/>
      <c r="T378" s="234"/>
      <c r="U378" s="234"/>
      <c r="V378" s="234"/>
      <c r="W378" s="234"/>
      <c r="X378" s="234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  <c r="AS378" s="180"/>
      <c r="AT378" s="180"/>
      <c r="AU378" s="180"/>
    </row>
    <row r="379" spans="17:47">
      <c r="Q379" s="234"/>
      <c r="R379" s="234"/>
      <c r="T379" s="234"/>
      <c r="U379" s="234"/>
      <c r="V379" s="234"/>
      <c r="W379" s="234"/>
      <c r="X379" s="234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</row>
    <row r="380" spans="17:47">
      <c r="Q380" s="234"/>
      <c r="R380" s="234"/>
      <c r="T380" s="234"/>
      <c r="U380" s="234"/>
      <c r="V380" s="234"/>
      <c r="W380" s="234"/>
      <c r="X380" s="234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  <c r="AS380" s="180"/>
      <c r="AT380" s="180"/>
      <c r="AU380" s="180"/>
    </row>
    <row r="381" spans="17:47">
      <c r="Q381" s="234"/>
      <c r="R381" s="234"/>
      <c r="T381" s="234"/>
      <c r="U381" s="234"/>
      <c r="V381" s="234"/>
      <c r="W381" s="234"/>
      <c r="X381" s="234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  <c r="AS381" s="180"/>
      <c r="AT381" s="180"/>
      <c r="AU381" s="180"/>
    </row>
    <row r="382" spans="17:47">
      <c r="Q382" s="234"/>
      <c r="R382" s="234"/>
      <c r="T382" s="234"/>
      <c r="U382" s="234"/>
      <c r="V382" s="234"/>
      <c r="W382" s="234"/>
      <c r="X382" s="234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  <c r="AS382" s="180"/>
      <c r="AT382" s="180"/>
      <c r="AU382" s="180"/>
    </row>
    <row r="383" spans="17:47">
      <c r="Q383" s="234"/>
      <c r="R383" s="234"/>
      <c r="T383" s="234"/>
      <c r="U383" s="234"/>
      <c r="V383" s="234"/>
      <c r="W383" s="234"/>
      <c r="X383" s="234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  <c r="AS383" s="180"/>
      <c r="AT383" s="180"/>
      <c r="AU383" s="180"/>
    </row>
    <row r="384" spans="17:47">
      <c r="Q384" s="234"/>
      <c r="R384" s="234"/>
      <c r="T384" s="234"/>
      <c r="U384" s="234"/>
      <c r="V384" s="234"/>
      <c r="W384" s="234"/>
      <c r="X384" s="234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  <c r="AS384" s="180"/>
      <c r="AT384" s="180"/>
      <c r="AU384" s="180"/>
    </row>
    <row r="385" spans="17:47">
      <c r="Q385" s="234"/>
      <c r="R385" s="234"/>
      <c r="T385" s="234"/>
      <c r="U385" s="234"/>
      <c r="V385" s="234"/>
      <c r="W385" s="234"/>
      <c r="X385" s="234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180"/>
      <c r="AT385" s="180"/>
      <c r="AU385" s="180"/>
    </row>
    <row r="386" spans="17:47">
      <c r="Q386" s="234"/>
      <c r="R386" s="234"/>
      <c r="T386" s="234"/>
      <c r="U386" s="234"/>
      <c r="V386" s="234"/>
      <c r="W386" s="234"/>
      <c r="X386" s="234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  <c r="AS386" s="180"/>
      <c r="AT386" s="180"/>
      <c r="AU386" s="180"/>
    </row>
    <row r="387" spans="17:47">
      <c r="Q387" s="234"/>
      <c r="R387" s="234"/>
      <c r="T387" s="234"/>
      <c r="U387" s="234"/>
      <c r="V387" s="234"/>
      <c r="W387" s="234"/>
      <c r="X387" s="234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0"/>
      <c r="AT387" s="180"/>
      <c r="AU387" s="180"/>
    </row>
    <row r="388" spans="17:47">
      <c r="Q388" s="234"/>
      <c r="R388" s="234"/>
      <c r="T388" s="234"/>
      <c r="U388" s="234"/>
      <c r="V388" s="234"/>
      <c r="W388" s="234"/>
      <c r="X388" s="234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0"/>
      <c r="AT388" s="180"/>
      <c r="AU388" s="180"/>
    </row>
    <row r="389" spans="17:47">
      <c r="Q389" s="234"/>
      <c r="R389" s="234"/>
      <c r="T389" s="234"/>
      <c r="U389" s="234"/>
      <c r="V389" s="234"/>
      <c r="W389" s="234"/>
      <c r="X389" s="234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  <c r="AS389" s="180"/>
      <c r="AT389" s="180"/>
      <c r="AU389" s="180"/>
    </row>
    <row r="390" spans="17:47">
      <c r="Q390" s="234"/>
      <c r="R390" s="234"/>
      <c r="T390" s="234"/>
      <c r="U390" s="234"/>
      <c r="V390" s="234"/>
      <c r="W390" s="234"/>
      <c r="X390" s="234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  <c r="AS390" s="180"/>
      <c r="AT390" s="180"/>
      <c r="AU390" s="180"/>
    </row>
    <row r="391" spans="17:47">
      <c r="Q391" s="234"/>
      <c r="R391" s="234"/>
      <c r="T391" s="234"/>
      <c r="U391" s="234"/>
      <c r="V391" s="234"/>
      <c r="W391" s="234"/>
      <c r="X391" s="234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  <c r="AS391" s="180"/>
      <c r="AT391" s="180"/>
      <c r="AU391" s="180"/>
    </row>
    <row r="392" spans="17:47">
      <c r="Q392" s="234"/>
      <c r="R392" s="234"/>
      <c r="T392" s="234"/>
      <c r="U392" s="234"/>
      <c r="V392" s="234"/>
      <c r="W392" s="234"/>
      <c r="X392" s="234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  <c r="AS392" s="180"/>
      <c r="AT392" s="180"/>
      <c r="AU392" s="180"/>
    </row>
    <row r="393" spans="17:47">
      <c r="Q393" s="234"/>
      <c r="R393" s="234"/>
      <c r="T393" s="234"/>
      <c r="U393" s="234"/>
      <c r="V393" s="234"/>
      <c r="W393" s="234"/>
      <c r="X393" s="234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  <c r="AS393" s="180"/>
      <c r="AT393" s="180"/>
      <c r="AU393" s="180"/>
    </row>
    <row r="394" spans="17:47">
      <c r="Q394" s="234"/>
      <c r="R394" s="234"/>
      <c r="T394" s="234"/>
      <c r="U394" s="234"/>
      <c r="V394" s="234"/>
      <c r="W394" s="234"/>
      <c r="X394" s="234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  <c r="AS394" s="180"/>
      <c r="AT394" s="180"/>
      <c r="AU394" s="180"/>
    </row>
    <row r="395" spans="17:47">
      <c r="Q395" s="234"/>
      <c r="R395" s="234"/>
      <c r="T395" s="234"/>
      <c r="U395" s="234"/>
      <c r="V395" s="234"/>
      <c r="W395" s="234"/>
      <c r="X395" s="234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  <c r="AS395" s="180"/>
      <c r="AT395" s="180"/>
      <c r="AU395" s="180"/>
    </row>
    <row r="396" spans="17:47">
      <c r="Q396" s="234"/>
      <c r="R396" s="234"/>
      <c r="T396" s="234"/>
      <c r="U396" s="234"/>
      <c r="V396" s="234"/>
      <c r="W396" s="234"/>
      <c r="X396" s="234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  <c r="AS396" s="180"/>
      <c r="AT396" s="180"/>
      <c r="AU396" s="180"/>
    </row>
    <row r="397" spans="17:47">
      <c r="Q397" s="234"/>
      <c r="R397" s="234"/>
      <c r="T397" s="234"/>
      <c r="U397" s="234"/>
      <c r="V397" s="234"/>
      <c r="W397" s="234"/>
      <c r="X397" s="234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  <c r="AS397" s="180"/>
      <c r="AT397" s="180"/>
      <c r="AU397" s="180"/>
    </row>
    <row r="398" spans="17:47">
      <c r="Q398" s="234"/>
      <c r="R398" s="234"/>
      <c r="T398" s="234"/>
      <c r="U398" s="234"/>
      <c r="V398" s="234"/>
      <c r="W398" s="234"/>
      <c r="X398" s="234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  <c r="AS398" s="180"/>
      <c r="AT398" s="180"/>
      <c r="AU398" s="180"/>
    </row>
    <row r="399" spans="17:47">
      <c r="Q399" s="234"/>
      <c r="R399" s="234"/>
      <c r="T399" s="234"/>
      <c r="U399" s="234"/>
      <c r="V399" s="234"/>
      <c r="W399" s="234"/>
      <c r="X399" s="234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  <c r="AS399" s="180"/>
      <c r="AT399" s="180"/>
      <c r="AU399" s="180"/>
    </row>
    <row r="400" spans="17:47">
      <c r="Q400" s="234"/>
      <c r="R400" s="234"/>
      <c r="T400" s="234"/>
      <c r="U400" s="234"/>
      <c r="V400" s="234"/>
      <c r="W400" s="234"/>
      <c r="X400" s="234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  <c r="AS400" s="180"/>
      <c r="AT400" s="180"/>
      <c r="AU400" s="180"/>
    </row>
    <row r="401" spans="17:47">
      <c r="Q401" s="234"/>
      <c r="R401" s="234"/>
      <c r="T401" s="234"/>
      <c r="U401" s="234"/>
      <c r="V401" s="234"/>
      <c r="W401" s="234"/>
      <c r="X401" s="234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  <c r="AS401" s="180"/>
      <c r="AT401" s="180"/>
      <c r="AU401" s="180"/>
    </row>
    <row r="402" spans="17:47">
      <c r="Q402" s="234"/>
      <c r="R402" s="234"/>
      <c r="T402" s="234"/>
      <c r="U402" s="234"/>
      <c r="V402" s="234"/>
      <c r="W402" s="234"/>
      <c r="X402" s="234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80"/>
      <c r="AT402" s="180"/>
      <c r="AU402" s="180"/>
    </row>
    <row r="403" spans="17:47">
      <c r="Q403" s="234"/>
      <c r="R403" s="234"/>
      <c r="T403" s="234"/>
      <c r="U403" s="234"/>
      <c r="V403" s="234"/>
      <c r="W403" s="234"/>
      <c r="X403" s="234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0"/>
      <c r="AT403" s="180"/>
      <c r="AU403" s="180"/>
    </row>
    <row r="404" spans="17:47">
      <c r="Q404" s="234"/>
      <c r="R404" s="234"/>
      <c r="T404" s="234"/>
      <c r="U404" s="234"/>
      <c r="V404" s="234"/>
      <c r="W404" s="234"/>
      <c r="X404" s="234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80"/>
      <c r="AT404" s="180"/>
      <c r="AU404" s="180"/>
    </row>
    <row r="405" spans="17:47">
      <c r="Q405" s="234"/>
      <c r="R405" s="234"/>
      <c r="T405" s="234"/>
      <c r="U405" s="234"/>
      <c r="V405" s="234"/>
      <c r="W405" s="234"/>
      <c r="X405" s="234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80"/>
      <c r="AT405" s="180"/>
      <c r="AU405" s="180"/>
    </row>
    <row r="406" spans="17:47">
      <c r="Q406" s="234"/>
      <c r="R406" s="234"/>
      <c r="T406" s="234"/>
      <c r="U406" s="234"/>
      <c r="V406" s="234"/>
      <c r="W406" s="234"/>
      <c r="X406" s="234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80"/>
      <c r="AT406" s="180"/>
      <c r="AU406" s="180"/>
    </row>
    <row r="407" spans="17:47">
      <c r="Q407" s="234"/>
      <c r="R407" s="234"/>
      <c r="T407" s="234"/>
      <c r="U407" s="234"/>
      <c r="V407" s="234"/>
      <c r="W407" s="234"/>
      <c r="X407" s="234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180"/>
      <c r="AT407" s="180"/>
      <c r="AU407" s="180"/>
    </row>
    <row r="408" spans="17:47">
      <c r="Q408" s="234"/>
      <c r="R408" s="234"/>
      <c r="T408" s="234"/>
      <c r="U408" s="234"/>
      <c r="V408" s="234"/>
      <c r="W408" s="234"/>
      <c r="X408" s="234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180"/>
      <c r="AT408" s="180"/>
      <c r="AU408" s="180"/>
    </row>
    <row r="409" spans="17:47">
      <c r="Q409" s="234"/>
      <c r="R409" s="234"/>
      <c r="T409" s="234"/>
      <c r="U409" s="234"/>
      <c r="V409" s="234"/>
      <c r="W409" s="234"/>
      <c r="X409" s="234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180"/>
      <c r="AT409" s="180"/>
      <c r="AU409" s="180"/>
    </row>
    <row r="410" spans="17:47">
      <c r="Q410" s="234"/>
      <c r="R410" s="234"/>
      <c r="T410" s="234"/>
      <c r="U410" s="234"/>
      <c r="V410" s="234"/>
      <c r="W410" s="234"/>
      <c r="X410" s="234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180"/>
      <c r="AT410" s="180"/>
      <c r="AU410" s="180"/>
    </row>
    <row r="411" spans="17:47">
      <c r="Q411" s="234"/>
      <c r="R411" s="234"/>
      <c r="T411" s="234"/>
      <c r="U411" s="234"/>
      <c r="V411" s="234"/>
      <c r="W411" s="234"/>
      <c r="X411" s="234"/>
      <c r="Y411" s="18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  <c r="AS411" s="180"/>
      <c r="AT411" s="180"/>
      <c r="AU411" s="180"/>
    </row>
    <row r="412" spans="17:47">
      <c r="Q412" s="234"/>
      <c r="R412" s="234"/>
      <c r="T412" s="234"/>
      <c r="U412" s="234"/>
      <c r="V412" s="234"/>
      <c r="W412" s="234"/>
      <c r="X412" s="234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  <c r="AS412" s="180"/>
      <c r="AT412" s="180"/>
      <c r="AU412" s="180"/>
    </row>
    <row r="413" spans="17:47">
      <c r="Q413" s="234"/>
      <c r="R413" s="234"/>
      <c r="T413" s="234"/>
      <c r="U413" s="234"/>
      <c r="V413" s="234"/>
      <c r="W413" s="234"/>
      <c r="X413" s="234"/>
      <c r="Y413" s="18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  <c r="AS413" s="180"/>
      <c r="AT413" s="180"/>
      <c r="AU413" s="180"/>
    </row>
    <row r="414" spans="17:47">
      <c r="Q414" s="234"/>
      <c r="R414" s="234"/>
      <c r="T414" s="234"/>
      <c r="U414" s="234"/>
      <c r="V414" s="234"/>
      <c r="W414" s="234"/>
      <c r="X414" s="234"/>
      <c r="Y414" s="18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  <c r="AS414" s="180"/>
      <c r="AT414" s="180"/>
      <c r="AU414" s="180"/>
    </row>
    <row r="415" spans="17:47">
      <c r="Q415" s="234"/>
      <c r="R415" s="234"/>
      <c r="T415" s="234"/>
      <c r="U415" s="234"/>
      <c r="V415" s="234"/>
      <c r="W415" s="234"/>
      <c r="X415" s="234"/>
      <c r="Y415" s="18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  <c r="AS415" s="180"/>
      <c r="AT415" s="180"/>
      <c r="AU415" s="180"/>
    </row>
    <row r="416" spans="17:47">
      <c r="Q416" s="234"/>
      <c r="R416" s="234"/>
      <c r="T416" s="234"/>
      <c r="U416" s="234"/>
      <c r="V416" s="234"/>
      <c r="W416" s="234"/>
      <c r="X416" s="234"/>
      <c r="Y416" s="18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  <c r="AS416" s="180"/>
      <c r="AT416" s="180"/>
      <c r="AU416" s="180"/>
    </row>
    <row r="417" spans="17:47">
      <c r="Q417" s="234"/>
      <c r="R417" s="234"/>
      <c r="T417" s="234"/>
      <c r="U417" s="234"/>
      <c r="V417" s="234"/>
      <c r="W417" s="234"/>
      <c r="X417" s="234"/>
      <c r="Y417" s="18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  <c r="AS417" s="180"/>
      <c r="AT417" s="180"/>
      <c r="AU417" s="180"/>
    </row>
    <row r="418" spans="17:47">
      <c r="Q418" s="234"/>
      <c r="R418" s="234"/>
      <c r="T418" s="234"/>
      <c r="U418" s="234"/>
      <c r="V418" s="234"/>
      <c r="W418" s="234"/>
      <c r="X418" s="234"/>
      <c r="Y418" s="18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  <c r="AS418" s="180"/>
      <c r="AT418" s="180"/>
      <c r="AU418" s="180"/>
    </row>
    <row r="419" spans="17:47">
      <c r="Q419" s="234"/>
      <c r="R419" s="234"/>
      <c r="T419" s="234"/>
      <c r="U419" s="234"/>
      <c r="V419" s="234"/>
      <c r="W419" s="234"/>
      <c r="X419" s="234"/>
      <c r="Y419" s="18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  <c r="AS419" s="180"/>
      <c r="AT419" s="180"/>
      <c r="AU419" s="180"/>
    </row>
    <row r="420" spans="17:47">
      <c r="Q420" s="234"/>
      <c r="R420" s="234"/>
      <c r="T420" s="234"/>
      <c r="U420" s="234"/>
      <c r="V420" s="234"/>
      <c r="W420" s="234"/>
      <c r="X420" s="234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0"/>
      <c r="AT420" s="180"/>
      <c r="AU420" s="180"/>
    </row>
    <row r="421" spans="17:47">
      <c r="Q421" s="234"/>
      <c r="R421" s="234"/>
      <c r="T421" s="234"/>
      <c r="U421" s="234"/>
      <c r="V421" s="234"/>
      <c r="W421" s="234"/>
      <c r="X421" s="234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80"/>
      <c r="AT421" s="180"/>
      <c r="AU421" s="180"/>
    </row>
    <row r="422" spans="17:47">
      <c r="Q422" s="234"/>
      <c r="R422" s="234"/>
      <c r="T422" s="234"/>
      <c r="U422" s="234"/>
      <c r="V422" s="234"/>
      <c r="W422" s="234"/>
      <c r="X422" s="234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80"/>
      <c r="AT422" s="180"/>
      <c r="AU422" s="180"/>
    </row>
    <row r="423" spans="17:47">
      <c r="Q423" s="234"/>
      <c r="R423" s="234"/>
      <c r="T423" s="234"/>
      <c r="U423" s="234"/>
      <c r="V423" s="234"/>
      <c r="W423" s="234"/>
      <c r="X423" s="234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80"/>
      <c r="AT423" s="180"/>
      <c r="AU423" s="180"/>
    </row>
    <row r="424" spans="17:47">
      <c r="Q424" s="234"/>
      <c r="R424" s="234"/>
      <c r="T424" s="234"/>
      <c r="U424" s="234"/>
      <c r="V424" s="234"/>
      <c r="W424" s="234"/>
      <c r="X424" s="234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80"/>
      <c r="AT424" s="180"/>
      <c r="AU424" s="180"/>
    </row>
    <row r="425" spans="17:47">
      <c r="Q425" s="234"/>
      <c r="R425" s="234"/>
      <c r="T425" s="234"/>
      <c r="U425" s="234"/>
      <c r="V425" s="234"/>
      <c r="W425" s="234"/>
      <c r="X425" s="234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80"/>
      <c r="AT425" s="180"/>
      <c r="AU425" s="180"/>
    </row>
    <row r="426" spans="17:47">
      <c r="Q426" s="234"/>
      <c r="R426" s="234"/>
      <c r="T426" s="234"/>
      <c r="U426" s="234"/>
      <c r="V426" s="234"/>
      <c r="W426" s="234"/>
      <c r="X426" s="234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80"/>
      <c r="AT426" s="180"/>
      <c r="AU426" s="180"/>
    </row>
    <row r="427" spans="17:47">
      <c r="Q427" s="234"/>
      <c r="R427" s="234"/>
      <c r="T427" s="234"/>
      <c r="U427" s="234"/>
      <c r="V427" s="234"/>
      <c r="W427" s="234"/>
      <c r="X427" s="234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80"/>
      <c r="AT427" s="180"/>
      <c r="AU427" s="180"/>
    </row>
    <row r="428" spans="17:47">
      <c r="Q428" s="234"/>
      <c r="R428" s="234"/>
      <c r="T428" s="234"/>
      <c r="U428" s="234"/>
      <c r="V428" s="234"/>
      <c r="W428" s="234"/>
      <c r="X428" s="234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80"/>
      <c r="AT428" s="180"/>
      <c r="AU428" s="180"/>
    </row>
    <row r="429" spans="17:47">
      <c r="Q429" s="234"/>
      <c r="R429" s="234"/>
      <c r="T429" s="234"/>
      <c r="U429" s="234"/>
      <c r="V429" s="234"/>
      <c r="W429" s="234"/>
      <c r="X429" s="234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  <c r="AS429" s="180"/>
      <c r="AT429" s="180"/>
      <c r="AU429" s="180"/>
    </row>
    <row r="430" spans="17:47">
      <c r="Q430" s="234"/>
      <c r="R430" s="234"/>
      <c r="T430" s="234"/>
      <c r="U430" s="234"/>
      <c r="V430" s="234"/>
      <c r="W430" s="234"/>
      <c r="X430" s="234"/>
      <c r="Y430" s="18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  <c r="AS430" s="180"/>
      <c r="AT430" s="180"/>
      <c r="AU430" s="180"/>
    </row>
    <row r="431" spans="17:47">
      <c r="Q431" s="234"/>
      <c r="R431" s="234"/>
      <c r="T431" s="234"/>
      <c r="U431" s="234"/>
      <c r="V431" s="234"/>
      <c r="W431" s="234"/>
      <c r="X431" s="234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  <c r="AS431" s="180"/>
      <c r="AT431" s="180"/>
      <c r="AU431" s="180"/>
    </row>
    <row r="432" spans="17:47">
      <c r="Q432" s="234"/>
      <c r="R432" s="234"/>
      <c r="T432" s="234"/>
      <c r="U432" s="234"/>
      <c r="V432" s="234"/>
      <c r="W432" s="234"/>
      <c r="X432" s="234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  <c r="AS432" s="180"/>
      <c r="AT432" s="180"/>
      <c r="AU432" s="180"/>
    </row>
    <row r="433" spans="17:47">
      <c r="Q433" s="234"/>
      <c r="R433" s="234"/>
      <c r="T433" s="234"/>
      <c r="U433" s="234"/>
      <c r="V433" s="234"/>
      <c r="W433" s="234"/>
      <c r="X433" s="234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  <c r="AS433" s="180"/>
      <c r="AT433" s="180"/>
      <c r="AU433" s="180"/>
    </row>
    <row r="434" spans="17:47">
      <c r="Q434" s="234"/>
      <c r="R434" s="234"/>
      <c r="T434" s="234"/>
      <c r="U434" s="234"/>
      <c r="V434" s="234"/>
      <c r="W434" s="234"/>
      <c r="X434" s="234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  <c r="AS434" s="180"/>
      <c r="AT434" s="180"/>
      <c r="AU434" s="180"/>
    </row>
    <row r="435" spans="17:47">
      <c r="Q435" s="234"/>
      <c r="R435" s="234"/>
      <c r="T435" s="234"/>
      <c r="U435" s="234"/>
      <c r="V435" s="234"/>
      <c r="W435" s="234"/>
      <c r="X435" s="234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  <c r="AS435" s="180"/>
      <c r="AT435" s="180"/>
      <c r="AU435" s="180"/>
    </row>
    <row r="436" spans="17:47">
      <c r="Q436" s="234"/>
      <c r="R436" s="234"/>
      <c r="T436" s="234"/>
      <c r="U436" s="234"/>
      <c r="V436" s="234"/>
      <c r="W436" s="234"/>
      <c r="X436" s="234"/>
      <c r="Y436" s="18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  <c r="AS436" s="180"/>
      <c r="AT436" s="180"/>
      <c r="AU436" s="180"/>
    </row>
    <row r="437" spans="17:47">
      <c r="Q437" s="234"/>
      <c r="R437" s="234"/>
      <c r="T437" s="234"/>
      <c r="U437" s="234"/>
      <c r="V437" s="234"/>
      <c r="W437" s="234"/>
      <c r="X437" s="234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  <c r="AS437" s="180"/>
      <c r="AT437" s="180"/>
      <c r="AU437" s="180"/>
    </row>
    <row r="438" spans="17:47">
      <c r="Q438" s="234"/>
      <c r="R438" s="234"/>
      <c r="T438" s="234"/>
      <c r="U438" s="234"/>
      <c r="V438" s="234"/>
      <c r="W438" s="234"/>
      <c r="X438" s="234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180"/>
      <c r="AT438" s="180"/>
      <c r="AU438" s="180"/>
    </row>
    <row r="439" spans="17:47">
      <c r="Q439" s="234"/>
      <c r="R439" s="234"/>
      <c r="T439" s="234"/>
      <c r="U439" s="234"/>
      <c r="V439" s="234"/>
      <c r="W439" s="234"/>
      <c r="X439" s="234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80"/>
      <c r="AT439" s="180"/>
      <c r="AU439" s="180"/>
    </row>
    <row r="440" spans="17:47">
      <c r="Q440" s="234"/>
      <c r="R440" s="234"/>
      <c r="T440" s="234"/>
      <c r="U440" s="234"/>
      <c r="V440" s="234"/>
      <c r="W440" s="234"/>
      <c r="X440" s="234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80"/>
      <c r="AT440" s="180"/>
      <c r="AU440" s="180"/>
    </row>
    <row r="441" spans="17:47">
      <c r="Q441" s="234"/>
      <c r="R441" s="234"/>
      <c r="T441" s="234"/>
      <c r="U441" s="234"/>
      <c r="V441" s="234"/>
      <c r="W441" s="234"/>
      <c r="X441" s="234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  <c r="AS441" s="180"/>
      <c r="AT441" s="180"/>
      <c r="AU441" s="180"/>
    </row>
    <row r="442" spans="17:47">
      <c r="Q442" s="234"/>
      <c r="R442" s="234"/>
      <c r="T442" s="234"/>
      <c r="U442" s="234"/>
      <c r="V442" s="234"/>
      <c r="W442" s="234"/>
      <c r="X442" s="234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  <c r="AS442" s="180"/>
      <c r="AT442" s="180"/>
      <c r="AU442" s="180"/>
    </row>
    <row r="443" spans="17:47">
      <c r="Q443" s="234"/>
      <c r="R443" s="234"/>
      <c r="T443" s="234"/>
      <c r="U443" s="234"/>
      <c r="V443" s="234"/>
      <c r="W443" s="234"/>
      <c r="X443" s="234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  <c r="AS443" s="180"/>
      <c r="AT443" s="180"/>
      <c r="AU443" s="180"/>
    </row>
    <row r="444" spans="17:47">
      <c r="Q444" s="234"/>
      <c r="R444" s="234"/>
      <c r="T444" s="234"/>
      <c r="U444" s="234"/>
      <c r="V444" s="234"/>
      <c r="W444" s="234"/>
      <c r="X444" s="234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  <c r="AS444" s="180"/>
      <c r="AT444" s="180"/>
      <c r="AU444" s="180"/>
    </row>
    <row r="445" spans="17:47">
      <c r="Q445" s="234"/>
      <c r="R445" s="234"/>
      <c r="T445" s="234"/>
      <c r="U445" s="234"/>
      <c r="V445" s="234"/>
      <c r="W445" s="234"/>
      <c r="X445" s="234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  <c r="AS445" s="180"/>
      <c r="AT445" s="180"/>
      <c r="AU445" s="180"/>
    </row>
    <row r="446" spans="17:47">
      <c r="Q446" s="234"/>
      <c r="R446" s="234"/>
      <c r="T446" s="234"/>
      <c r="U446" s="234"/>
      <c r="V446" s="234"/>
      <c r="W446" s="234"/>
      <c r="X446" s="234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  <c r="AS446" s="180"/>
      <c r="AT446" s="180"/>
      <c r="AU446" s="180"/>
    </row>
    <row r="447" spans="17:47">
      <c r="Q447" s="234"/>
      <c r="R447" s="234"/>
      <c r="T447" s="234"/>
      <c r="U447" s="234"/>
      <c r="V447" s="234"/>
      <c r="W447" s="234"/>
      <c r="X447" s="234"/>
      <c r="Y447" s="180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  <c r="AS447" s="180"/>
      <c r="AT447" s="180"/>
      <c r="AU447" s="180"/>
    </row>
    <row r="448" spans="17:47">
      <c r="Q448" s="234"/>
      <c r="R448" s="234"/>
      <c r="T448" s="234"/>
      <c r="U448" s="234"/>
      <c r="V448" s="234"/>
      <c r="W448" s="234"/>
      <c r="X448" s="234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  <c r="AS448" s="180"/>
      <c r="AT448" s="180"/>
      <c r="AU448" s="180"/>
    </row>
    <row r="449" spans="17:47">
      <c r="Q449" s="234"/>
      <c r="R449" s="234"/>
      <c r="T449" s="234"/>
      <c r="U449" s="234"/>
      <c r="V449" s="234"/>
      <c r="W449" s="234"/>
      <c r="X449" s="234"/>
      <c r="Y449" s="180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  <c r="AS449" s="180"/>
      <c r="AT449" s="180"/>
      <c r="AU449" s="180"/>
    </row>
    <row r="450" spans="17:47">
      <c r="Q450" s="234"/>
      <c r="R450" s="234"/>
      <c r="T450" s="234"/>
      <c r="U450" s="234"/>
      <c r="V450" s="234"/>
      <c r="W450" s="234"/>
      <c r="X450" s="234"/>
      <c r="Y450" s="180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  <c r="AS450" s="180"/>
      <c r="AT450" s="180"/>
      <c r="AU450" s="180"/>
    </row>
    <row r="451" spans="17:47">
      <c r="Q451" s="234"/>
      <c r="R451" s="234"/>
      <c r="T451" s="234"/>
      <c r="U451" s="234"/>
      <c r="V451" s="234"/>
      <c r="W451" s="234"/>
      <c r="X451" s="234"/>
      <c r="Y451" s="180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  <c r="AS451" s="180"/>
      <c r="AT451" s="180"/>
      <c r="AU451" s="180"/>
    </row>
    <row r="452" spans="17:47">
      <c r="Q452" s="234"/>
      <c r="R452" s="234"/>
      <c r="T452" s="234"/>
      <c r="U452" s="234"/>
      <c r="V452" s="234"/>
      <c r="W452" s="234"/>
      <c r="X452" s="234"/>
      <c r="Y452" s="180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  <c r="AS452" s="180"/>
      <c r="AT452" s="180"/>
      <c r="AU452" s="180"/>
    </row>
    <row r="453" spans="17:47">
      <c r="Q453" s="234"/>
      <c r="R453" s="234"/>
      <c r="T453" s="234"/>
      <c r="U453" s="234"/>
      <c r="V453" s="234"/>
      <c r="W453" s="234"/>
      <c r="X453" s="234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  <c r="AS453" s="180"/>
      <c r="AT453" s="180"/>
      <c r="AU453" s="180"/>
    </row>
    <row r="454" spans="17:47">
      <c r="Q454" s="234"/>
      <c r="R454" s="234"/>
      <c r="T454" s="234"/>
      <c r="U454" s="234"/>
      <c r="V454" s="234"/>
      <c r="W454" s="234"/>
      <c r="X454" s="234"/>
      <c r="Y454" s="180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  <c r="AS454" s="180"/>
      <c r="AT454" s="180"/>
      <c r="AU454" s="180"/>
    </row>
    <row r="455" spans="17:47">
      <c r="Q455" s="234"/>
      <c r="R455" s="234"/>
      <c r="T455" s="234"/>
      <c r="U455" s="234"/>
      <c r="V455" s="234"/>
      <c r="W455" s="234"/>
      <c r="X455" s="234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  <c r="AS455" s="180"/>
      <c r="AT455" s="180"/>
      <c r="AU455" s="180"/>
    </row>
    <row r="456" spans="17:47">
      <c r="Q456" s="234"/>
      <c r="R456" s="234"/>
      <c r="T456" s="234"/>
      <c r="U456" s="234"/>
      <c r="V456" s="234"/>
      <c r="W456" s="234"/>
      <c r="X456" s="234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0"/>
      <c r="AT456" s="180"/>
      <c r="AU456" s="180"/>
    </row>
    <row r="457" spans="17:47">
      <c r="Q457" s="234"/>
      <c r="R457" s="234"/>
      <c r="T457" s="234"/>
      <c r="U457" s="234"/>
      <c r="V457" s="234"/>
      <c r="W457" s="234"/>
      <c r="X457" s="234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80"/>
      <c r="AT457" s="180"/>
      <c r="AU457" s="180"/>
    </row>
    <row r="458" spans="17:47">
      <c r="Q458" s="234"/>
      <c r="R458" s="234"/>
      <c r="T458" s="234"/>
      <c r="U458" s="234"/>
      <c r="V458" s="234"/>
      <c r="W458" s="234"/>
      <c r="X458" s="234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0"/>
      <c r="AT458" s="180"/>
      <c r="AU458" s="180"/>
    </row>
    <row r="459" spans="17:47">
      <c r="Q459" s="234"/>
      <c r="R459" s="234"/>
      <c r="T459" s="234"/>
      <c r="U459" s="234"/>
      <c r="V459" s="234"/>
      <c r="W459" s="234"/>
      <c r="X459" s="234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180"/>
      <c r="AT459" s="180"/>
      <c r="AU459" s="180"/>
    </row>
    <row r="460" spans="17:47">
      <c r="Q460" s="234"/>
      <c r="R460" s="234"/>
      <c r="T460" s="234"/>
      <c r="U460" s="234"/>
      <c r="V460" s="234"/>
      <c r="W460" s="234"/>
      <c r="X460" s="234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  <c r="AS460" s="180"/>
      <c r="AT460" s="180"/>
      <c r="AU460" s="180"/>
    </row>
    <row r="461" spans="17:47">
      <c r="Q461" s="234"/>
      <c r="R461" s="234"/>
      <c r="T461" s="234"/>
      <c r="U461" s="234"/>
      <c r="V461" s="234"/>
      <c r="W461" s="234"/>
      <c r="X461" s="234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  <c r="AS461" s="180"/>
      <c r="AT461" s="180"/>
      <c r="AU461" s="180"/>
    </row>
    <row r="462" spans="17:47">
      <c r="Q462" s="234"/>
      <c r="R462" s="234"/>
      <c r="T462" s="234"/>
      <c r="U462" s="234"/>
      <c r="V462" s="234"/>
      <c r="W462" s="234"/>
      <c r="X462" s="234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  <c r="AS462" s="180"/>
      <c r="AT462" s="180"/>
      <c r="AU462" s="180"/>
    </row>
    <row r="463" spans="17:47">
      <c r="Q463" s="234"/>
      <c r="R463" s="234"/>
      <c r="T463" s="234"/>
      <c r="U463" s="234"/>
      <c r="V463" s="234"/>
      <c r="W463" s="234"/>
      <c r="X463" s="234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80"/>
      <c r="AT463" s="180"/>
      <c r="AU463" s="180"/>
    </row>
    <row r="464" spans="17:47">
      <c r="Q464" s="234"/>
      <c r="R464" s="234"/>
      <c r="T464" s="234"/>
      <c r="U464" s="234"/>
      <c r="V464" s="234"/>
      <c r="W464" s="234"/>
      <c r="X464" s="234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180"/>
      <c r="AT464" s="180"/>
      <c r="AU464" s="180"/>
    </row>
    <row r="465" spans="17:47">
      <c r="Q465" s="234"/>
      <c r="R465" s="234"/>
      <c r="T465" s="234"/>
      <c r="U465" s="234"/>
      <c r="V465" s="234"/>
      <c r="W465" s="234"/>
      <c r="X465" s="234"/>
      <c r="Y465" s="18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  <c r="AS465" s="180"/>
      <c r="AT465" s="180"/>
      <c r="AU465" s="180"/>
    </row>
    <row r="466" spans="17:47">
      <c r="Q466" s="234"/>
      <c r="R466" s="234"/>
      <c r="T466" s="234"/>
      <c r="U466" s="234"/>
      <c r="V466" s="234"/>
      <c r="W466" s="234"/>
      <c r="X466" s="234"/>
      <c r="Y466" s="180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  <c r="AS466" s="180"/>
      <c r="AT466" s="180"/>
      <c r="AU466" s="180"/>
    </row>
    <row r="467" spans="17:47">
      <c r="Q467" s="234"/>
      <c r="R467" s="234"/>
      <c r="T467" s="234"/>
      <c r="U467" s="234"/>
      <c r="V467" s="234"/>
      <c r="W467" s="234"/>
      <c r="X467" s="234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  <c r="AS467" s="180"/>
      <c r="AT467" s="180"/>
      <c r="AU467" s="180"/>
    </row>
    <row r="468" spans="17:47">
      <c r="Q468" s="234"/>
      <c r="R468" s="234"/>
      <c r="T468" s="234"/>
      <c r="U468" s="234"/>
      <c r="V468" s="234"/>
      <c r="W468" s="234"/>
      <c r="X468" s="234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  <c r="AS468" s="180"/>
      <c r="AT468" s="180"/>
      <c r="AU468" s="180"/>
    </row>
    <row r="469" spans="17:47">
      <c r="Q469" s="234"/>
      <c r="R469" s="234"/>
      <c r="T469" s="234"/>
      <c r="U469" s="234"/>
      <c r="V469" s="234"/>
      <c r="W469" s="234"/>
      <c r="X469" s="234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  <c r="AS469" s="180"/>
      <c r="AT469" s="180"/>
      <c r="AU469" s="180"/>
    </row>
    <row r="470" spans="17:47">
      <c r="Q470" s="234"/>
      <c r="R470" s="234"/>
      <c r="T470" s="234"/>
      <c r="U470" s="234"/>
      <c r="V470" s="234"/>
      <c r="W470" s="234"/>
      <c r="X470" s="234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  <c r="AS470" s="180"/>
      <c r="AT470" s="180"/>
      <c r="AU470" s="180"/>
    </row>
    <row r="471" spans="17:47">
      <c r="Q471" s="234"/>
      <c r="R471" s="234"/>
      <c r="T471" s="234"/>
      <c r="U471" s="234"/>
      <c r="V471" s="234"/>
      <c r="W471" s="234"/>
      <c r="X471" s="234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  <c r="AS471" s="180"/>
      <c r="AT471" s="180"/>
      <c r="AU471" s="180"/>
    </row>
    <row r="472" spans="17:47">
      <c r="Q472" s="234"/>
      <c r="R472" s="234"/>
      <c r="T472" s="234"/>
      <c r="U472" s="234"/>
      <c r="V472" s="234"/>
      <c r="W472" s="234"/>
      <c r="X472" s="234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  <c r="AS472" s="180"/>
      <c r="AT472" s="180"/>
      <c r="AU472" s="180"/>
    </row>
    <row r="473" spans="17:47">
      <c r="Q473" s="234"/>
      <c r="R473" s="234"/>
      <c r="T473" s="234"/>
      <c r="U473" s="234"/>
      <c r="V473" s="234"/>
      <c r="W473" s="234"/>
      <c r="X473" s="234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  <c r="AS473" s="180"/>
      <c r="AT473" s="180"/>
      <c r="AU473" s="180"/>
    </row>
    <row r="474" spans="17:47">
      <c r="Q474" s="234"/>
      <c r="R474" s="234"/>
      <c r="T474" s="234"/>
      <c r="U474" s="234"/>
      <c r="V474" s="234"/>
      <c r="W474" s="234"/>
      <c r="X474" s="234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0"/>
      <c r="AT474" s="180"/>
      <c r="AU474" s="180"/>
    </row>
    <row r="475" spans="17:47">
      <c r="Q475" s="234"/>
      <c r="R475" s="234"/>
      <c r="T475" s="234"/>
      <c r="U475" s="234"/>
      <c r="V475" s="234"/>
      <c r="W475" s="234"/>
      <c r="X475" s="234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0"/>
      <c r="AT475" s="180"/>
      <c r="AU475" s="180"/>
    </row>
    <row r="476" spans="17:47">
      <c r="Q476" s="234"/>
      <c r="R476" s="234"/>
      <c r="T476" s="234"/>
      <c r="U476" s="234"/>
      <c r="V476" s="234"/>
      <c r="W476" s="234"/>
      <c r="X476" s="234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0"/>
      <c r="AT476" s="180"/>
      <c r="AU476" s="180"/>
    </row>
    <row r="477" spans="17:47">
      <c r="Q477" s="234"/>
      <c r="R477" s="234"/>
      <c r="T477" s="234"/>
      <c r="U477" s="234"/>
      <c r="V477" s="234"/>
      <c r="W477" s="234"/>
      <c r="X477" s="234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180"/>
      <c r="AT477" s="180"/>
      <c r="AU477" s="180"/>
    </row>
    <row r="478" spans="17:47">
      <c r="Q478" s="234"/>
      <c r="R478" s="234"/>
      <c r="T478" s="234"/>
      <c r="U478" s="234"/>
      <c r="V478" s="234"/>
      <c r="W478" s="234"/>
      <c r="X478" s="234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0"/>
      <c r="AT478" s="180"/>
      <c r="AU478" s="180"/>
    </row>
    <row r="479" spans="17:47">
      <c r="Q479" s="234"/>
      <c r="R479" s="234"/>
      <c r="T479" s="234"/>
      <c r="U479" s="234"/>
      <c r="V479" s="234"/>
      <c r="W479" s="234"/>
      <c r="X479" s="234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80"/>
      <c r="AT479" s="180"/>
      <c r="AU479" s="180"/>
    </row>
    <row r="480" spans="17:47">
      <c r="Q480" s="234"/>
      <c r="R480" s="234"/>
      <c r="T480" s="234"/>
      <c r="U480" s="234"/>
      <c r="V480" s="234"/>
      <c r="W480" s="234"/>
      <c r="X480" s="234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80"/>
      <c r="AT480" s="180"/>
      <c r="AU480" s="180"/>
    </row>
    <row r="481" spans="17:47">
      <c r="Q481" s="234"/>
      <c r="R481" s="234"/>
      <c r="T481" s="234"/>
      <c r="U481" s="234"/>
      <c r="V481" s="234"/>
      <c r="W481" s="234"/>
      <c r="X481" s="234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  <c r="AS481" s="180"/>
      <c r="AT481" s="180"/>
      <c r="AU481" s="180"/>
    </row>
    <row r="482" spans="17:47">
      <c r="Q482" s="234"/>
      <c r="R482" s="234"/>
      <c r="T482" s="234"/>
      <c r="U482" s="234"/>
      <c r="V482" s="234"/>
      <c r="W482" s="234"/>
      <c r="X482" s="234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  <c r="AS482" s="180"/>
      <c r="AT482" s="180"/>
      <c r="AU482" s="180"/>
    </row>
    <row r="483" spans="17:47">
      <c r="Q483" s="234"/>
      <c r="R483" s="234"/>
      <c r="T483" s="234"/>
      <c r="U483" s="234"/>
      <c r="V483" s="234"/>
      <c r="W483" s="234"/>
      <c r="X483" s="234"/>
      <c r="Y483" s="18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  <c r="AS483" s="180"/>
      <c r="AT483" s="180"/>
      <c r="AU483" s="180"/>
    </row>
    <row r="484" spans="17:47">
      <c r="Q484" s="234"/>
      <c r="R484" s="234"/>
      <c r="T484" s="234"/>
      <c r="U484" s="234"/>
      <c r="V484" s="234"/>
      <c r="W484" s="234"/>
      <c r="X484" s="234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  <c r="AS484" s="180"/>
      <c r="AT484" s="180"/>
      <c r="AU484" s="180"/>
    </row>
    <row r="485" spans="17:47">
      <c r="Q485" s="234"/>
      <c r="R485" s="234"/>
      <c r="T485" s="234"/>
      <c r="U485" s="234"/>
      <c r="V485" s="234"/>
      <c r="W485" s="234"/>
      <c r="X485" s="234"/>
      <c r="Y485" s="18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  <c r="AS485" s="180"/>
      <c r="AT485" s="180"/>
      <c r="AU485" s="180"/>
    </row>
    <row r="486" spans="17:47">
      <c r="Q486" s="234"/>
      <c r="R486" s="234"/>
      <c r="T486" s="234"/>
      <c r="U486" s="234"/>
      <c r="V486" s="234"/>
      <c r="W486" s="234"/>
      <c r="X486" s="234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  <c r="AS486" s="180"/>
      <c r="AT486" s="180"/>
      <c r="AU486" s="180"/>
    </row>
    <row r="487" spans="17:47">
      <c r="Q487" s="234"/>
      <c r="R487" s="234"/>
      <c r="T487" s="234"/>
      <c r="U487" s="234"/>
      <c r="V487" s="234"/>
      <c r="W487" s="234"/>
      <c r="X487" s="234"/>
      <c r="Y487" s="18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  <c r="AS487" s="180"/>
      <c r="AT487" s="180"/>
      <c r="AU487" s="180"/>
    </row>
    <row r="488" spans="17:47">
      <c r="Q488" s="234"/>
      <c r="R488" s="234"/>
      <c r="T488" s="234"/>
      <c r="U488" s="234"/>
      <c r="V488" s="234"/>
      <c r="W488" s="234"/>
      <c r="X488" s="234"/>
      <c r="Y488" s="18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  <c r="AS488" s="180"/>
      <c r="AT488" s="180"/>
      <c r="AU488" s="180"/>
    </row>
    <row r="489" spans="17:47">
      <c r="Q489" s="234"/>
      <c r="R489" s="234"/>
      <c r="T489" s="234"/>
      <c r="U489" s="234"/>
      <c r="V489" s="234"/>
      <c r="W489" s="234"/>
      <c r="X489" s="234"/>
      <c r="Y489" s="18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  <c r="AS489" s="180"/>
      <c r="AT489" s="180"/>
      <c r="AU489" s="180"/>
    </row>
    <row r="490" spans="17:47">
      <c r="Q490" s="234"/>
      <c r="R490" s="234"/>
      <c r="T490" s="234"/>
      <c r="U490" s="234"/>
      <c r="V490" s="234"/>
      <c r="W490" s="234"/>
      <c r="X490" s="234"/>
      <c r="Y490" s="18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  <c r="AS490" s="180"/>
      <c r="AT490" s="180"/>
      <c r="AU490" s="180"/>
    </row>
    <row r="491" spans="17:47">
      <c r="Q491" s="234"/>
      <c r="R491" s="234"/>
      <c r="T491" s="234"/>
      <c r="U491" s="234"/>
      <c r="V491" s="234"/>
      <c r="W491" s="234"/>
      <c r="X491" s="234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  <c r="AS491" s="180"/>
      <c r="AT491" s="180"/>
      <c r="AU491" s="180"/>
    </row>
    <row r="492" spans="17:47">
      <c r="Q492" s="234"/>
      <c r="R492" s="234"/>
      <c r="T492" s="234"/>
      <c r="U492" s="234"/>
      <c r="V492" s="234"/>
      <c r="W492" s="234"/>
      <c r="X492" s="234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  <c r="AS492" s="180"/>
      <c r="AT492" s="180"/>
      <c r="AU492" s="180"/>
    </row>
    <row r="493" spans="17:47">
      <c r="Q493" s="234"/>
      <c r="R493" s="234"/>
      <c r="T493" s="234"/>
      <c r="U493" s="234"/>
      <c r="V493" s="234"/>
      <c r="W493" s="234"/>
      <c r="X493" s="234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  <c r="AS493" s="180"/>
      <c r="AT493" s="180"/>
      <c r="AU493" s="180"/>
    </row>
    <row r="494" spans="17:47">
      <c r="Q494" s="234"/>
      <c r="R494" s="234"/>
      <c r="T494" s="234"/>
      <c r="U494" s="234"/>
      <c r="V494" s="234"/>
      <c r="W494" s="234"/>
      <c r="X494" s="234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  <c r="AS494" s="180"/>
      <c r="AT494" s="180"/>
      <c r="AU494" s="180"/>
    </row>
    <row r="495" spans="17:47">
      <c r="Q495" s="234"/>
      <c r="R495" s="234"/>
      <c r="T495" s="234"/>
      <c r="U495" s="234"/>
      <c r="V495" s="234"/>
      <c r="W495" s="234"/>
      <c r="X495" s="234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  <c r="AS495" s="180"/>
      <c r="AT495" s="180"/>
      <c r="AU495" s="180"/>
    </row>
    <row r="496" spans="17:47">
      <c r="Q496" s="234"/>
      <c r="R496" s="234"/>
      <c r="T496" s="234"/>
      <c r="U496" s="234"/>
      <c r="V496" s="234"/>
      <c r="W496" s="234"/>
      <c r="X496" s="234"/>
      <c r="Y496" s="180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  <c r="AS496" s="180"/>
      <c r="AT496" s="180"/>
      <c r="AU496" s="180"/>
    </row>
    <row r="497" spans="17:47">
      <c r="Q497" s="234"/>
      <c r="R497" s="234"/>
      <c r="T497" s="234"/>
      <c r="U497" s="234"/>
      <c r="V497" s="234"/>
      <c r="W497" s="234"/>
      <c r="X497" s="234"/>
      <c r="Y497" s="180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180"/>
      <c r="AQ497" s="180"/>
      <c r="AR497" s="180"/>
      <c r="AS497" s="180"/>
      <c r="AT497" s="180"/>
      <c r="AU497" s="180"/>
    </row>
    <row r="498" spans="17:47">
      <c r="Q498" s="234"/>
      <c r="R498" s="234"/>
      <c r="T498" s="234"/>
      <c r="U498" s="234"/>
      <c r="V498" s="234"/>
      <c r="W498" s="234"/>
      <c r="X498" s="234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  <c r="AS498" s="180"/>
      <c r="AT498" s="180"/>
      <c r="AU498" s="180"/>
    </row>
    <row r="499" spans="17:47">
      <c r="Q499" s="234"/>
      <c r="R499" s="234"/>
      <c r="T499" s="234"/>
      <c r="U499" s="234"/>
      <c r="V499" s="234"/>
      <c r="W499" s="234"/>
      <c r="X499" s="234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  <c r="AS499" s="180"/>
      <c r="AT499" s="180"/>
      <c r="AU499" s="180"/>
    </row>
    <row r="500" spans="17:47">
      <c r="Q500" s="234"/>
      <c r="R500" s="234"/>
      <c r="T500" s="234"/>
      <c r="U500" s="234"/>
      <c r="V500" s="234"/>
      <c r="W500" s="234"/>
      <c r="X500" s="234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  <c r="AS500" s="180"/>
      <c r="AT500" s="180"/>
      <c r="AU500" s="180"/>
    </row>
    <row r="501" spans="17:47">
      <c r="Q501" s="234"/>
      <c r="R501" s="234"/>
      <c r="T501" s="234"/>
      <c r="U501" s="234"/>
      <c r="V501" s="234"/>
      <c r="W501" s="234"/>
      <c r="X501" s="234"/>
      <c r="Y501" s="18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  <c r="AS501" s="180"/>
      <c r="AT501" s="180"/>
      <c r="AU501" s="180"/>
    </row>
    <row r="502" spans="17:47">
      <c r="Q502" s="234"/>
      <c r="R502" s="234"/>
      <c r="T502" s="234"/>
      <c r="U502" s="234"/>
      <c r="V502" s="234"/>
      <c r="W502" s="234"/>
      <c r="X502" s="234"/>
      <c r="Y502" s="18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  <c r="AS502" s="180"/>
      <c r="AT502" s="180"/>
      <c r="AU502" s="180"/>
    </row>
    <row r="503" spans="17:47">
      <c r="Q503" s="234"/>
      <c r="R503" s="234"/>
      <c r="T503" s="234"/>
      <c r="U503" s="234"/>
      <c r="V503" s="234"/>
      <c r="W503" s="234"/>
      <c r="X503" s="234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  <c r="AS503" s="180"/>
      <c r="AT503" s="180"/>
      <c r="AU503" s="180"/>
    </row>
    <row r="504" spans="17:47">
      <c r="Q504" s="234"/>
      <c r="R504" s="234"/>
      <c r="T504" s="234"/>
      <c r="U504" s="234"/>
      <c r="V504" s="234"/>
      <c r="W504" s="234"/>
      <c r="X504" s="234"/>
      <c r="Y504" s="18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  <c r="AS504" s="180"/>
      <c r="AT504" s="180"/>
      <c r="AU504" s="180"/>
    </row>
    <row r="505" spans="17:47">
      <c r="Q505" s="234"/>
      <c r="R505" s="234"/>
      <c r="T505" s="234"/>
      <c r="U505" s="234"/>
      <c r="V505" s="234"/>
      <c r="W505" s="234"/>
      <c r="X505" s="234"/>
      <c r="Y505" s="18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  <c r="AS505" s="180"/>
      <c r="AT505" s="180"/>
      <c r="AU505" s="180"/>
    </row>
    <row r="506" spans="17:47">
      <c r="Q506" s="234"/>
      <c r="R506" s="234"/>
      <c r="T506" s="234"/>
      <c r="U506" s="234"/>
      <c r="V506" s="234"/>
      <c r="W506" s="234"/>
      <c r="X506" s="234"/>
      <c r="Y506" s="18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  <c r="AS506" s="180"/>
      <c r="AT506" s="180"/>
      <c r="AU506" s="180"/>
    </row>
    <row r="507" spans="17:47">
      <c r="Q507" s="234"/>
      <c r="R507" s="234"/>
      <c r="T507" s="234"/>
      <c r="U507" s="234"/>
      <c r="V507" s="234"/>
      <c r="W507" s="234"/>
      <c r="X507" s="234"/>
      <c r="Y507" s="18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  <c r="AS507" s="180"/>
      <c r="AT507" s="180"/>
      <c r="AU507" s="180"/>
    </row>
    <row r="508" spans="17:47">
      <c r="Q508" s="234"/>
      <c r="R508" s="234"/>
      <c r="T508" s="234"/>
      <c r="U508" s="234"/>
      <c r="V508" s="234"/>
      <c r="W508" s="234"/>
      <c r="X508" s="234"/>
      <c r="Y508" s="18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  <c r="AS508" s="180"/>
      <c r="AT508" s="180"/>
      <c r="AU508" s="180"/>
    </row>
    <row r="509" spans="17:47">
      <c r="Q509" s="234"/>
      <c r="R509" s="234"/>
      <c r="T509" s="234"/>
      <c r="U509" s="234"/>
      <c r="V509" s="234"/>
      <c r="W509" s="234"/>
      <c r="X509" s="234"/>
      <c r="Y509" s="18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  <c r="AS509" s="180"/>
      <c r="AT509" s="180"/>
      <c r="AU509" s="180"/>
    </row>
    <row r="510" spans="17:47">
      <c r="Q510" s="234"/>
      <c r="R510" s="234"/>
      <c r="T510" s="234"/>
      <c r="U510" s="234"/>
      <c r="V510" s="234"/>
      <c r="W510" s="234"/>
      <c r="X510" s="234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  <c r="AS510" s="180"/>
      <c r="AT510" s="180"/>
      <c r="AU510" s="180"/>
    </row>
    <row r="511" spans="17:47">
      <c r="Q511" s="234"/>
      <c r="R511" s="234"/>
      <c r="T511" s="234"/>
      <c r="U511" s="234"/>
      <c r="V511" s="234"/>
      <c r="W511" s="234"/>
      <c r="X511" s="234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  <c r="AS511" s="180"/>
      <c r="AT511" s="180"/>
      <c r="AU511" s="180"/>
    </row>
    <row r="512" spans="17:47">
      <c r="Q512" s="234"/>
      <c r="R512" s="234"/>
      <c r="T512" s="234"/>
      <c r="U512" s="234"/>
      <c r="V512" s="234"/>
      <c r="W512" s="234"/>
      <c r="X512" s="234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  <c r="AS512" s="180"/>
      <c r="AT512" s="180"/>
      <c r="AU512" s="180"/>
    </row>
    <row r="513" spans="17:47">
      <c r="Q513" s="234"/>
      <c r="R513" s="234"/>
      <c r="T513" s="234"/>
      <c r="U513" s="234"/>
      <c r="V513" s="234"/>
      <c r="W513" s="234"/>
      <c r="X513" s="234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  <c r="AS513" s="180"/>
      <c r="AT513" s="180"/>
      <c r="AU513" s="180"/>
    </row>
    <row r="514" spans="17:47">
      <c r="Q514" s="234"/>
      <c r="R514" s="234"/>
      <c r="T514" s="234"/>
      <c r="U514" s="234"/>
      <c r="V514" s="234"/>
      <c r="W514" s="234"/>
      <c r="X514" s="234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180"/>
      <c r="AT514" s="180"/>
      <c r="AU514" s="180"/>
    </row>
    <row r="515" spans="17:47">
      <c r="Q515" s="234"/>
      <c r="R515" s="234"/>
      <c r="T515" s="234"/>
      <c r="U515" s="234"/>
      <c r="V515" s="234"/>
      <c r="W515" s="234"/>
      <c r="X515" s="234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  <c r="AS515" s="180"/>
      <c r="AT515" s="180"/>
      <c r="AU515" s="180"/>
    </row>
    <row r="516" spans="17:47">
      <c r="Q516" s="234"/>
      <c r="R516" s="234"/>
      <c r="T516" s="234"/>
      <c r="U516" s="234"/>
      <c r="V516" s="234"/>
      <c r="W516" s="234"/>
      <c r="X516" s="234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  <c r="AM516" s="180"/>
      <c r="AN516" s="180"/>
      <c r="AO516" s="180"/>
      <c r="AP516" s="180"/>
      <c r="AQ516" s="180"/>
      <c r="AR516" s="180"/>
      <c r="AS516" s="180"/>
      <c r="AT516" s="180"/>
      <c r="AU516" s="180"/>
    </row>
    <row r="517" spans="17:47">
      <c r="Q517" s="234"/>
      <c r="R517" s="234"/>
      <c r="T517" s="234"/>
      <c r="U517" s="234"/>
      <c r="V517" s="234"/>
      <c r="W517" s="234"/>
      <c r="X517" s="234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  <c r="AS517" s="180"/>
      <c r="AT517" s="180"/>
      <c r="AU517" s="180"/>
    </row>
    <row r="518" spans="17:47">
      <c r="Q518" s="234"/>
      <c r="R518" s="234"/>
      <c r="T518" s="234"/>
      <c r="U518" s="234"/>
      <c r="V518" s="234"/>
      <c r="W518" s="234"/>
      <c r="X518" s="234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  <c r="AM518" s="180"/>
      <c r="AN518" s="180"/>
      <c r="AO518" s="180"/>
      <c r="AP518" s="180"/>
      <c r="AQ518" s="180"/>
      <c r="AR518" s="180"/>
      <c r="AS518" s="180"/>
      <c r="AT518" s="180"/>
      <c r="AU518" s="180"/>
    </row>
    <row r="519" spans="17:47">
      <c r="Q519" s="234"/>
      <c r="R519" s="234"/>
      <c r="T519" s="234"/>
      <c r="U519" s="234"/>
      <c r="V519" s="234"/>
      <c r="W519" s="234"/>
      <c r="X519" s="234"/>
      <c r="Y519" s="180"/>
      <c r="Z519" s="180"/>
      <c r="AA519" s="180"/>
      <c r="AB519" s="180"/>
      <c r="AC519" s="180"/>
      <c r="AD519" s="180"/>
      <c r="AE519" s="180"/>
      <c r="AF519" s="180"/>
      <c r="AG519" s="180"/>
      <c r="AH519" s="180"/>
      <c r="AI519" s="180"/>
      <c r="AJ519" s="180"/>
      <c r="AK519" s="180"/>
      <c r="AL519" s="180"/>
      <c r="AM519" s="180"/>
      <c r="AN519" s="180"/>
      <c r="AO519" s="180"/>
      <c r="AP519" s="180"/>
      <c r="AQ519" s="180"/>
      <c r="AR519" s="180"/>
      <c r="AS519" s="180"/>
      <c r="AT519" s="180"/>
      <c r="AU519" s="180"/>
    </row>
    <row r="520" spans="17:47">
      <c r="Q520" s="234"/>
      <c r="R520" s="234"/>
      <c r="T520" s="234"/>
      <c r="U520" s="234"/>
      <c r="V520" s="234"/>
      <c r="W520" s="234"/>
      <c r="X520" s="234"/>
      <c r="Y520" s="180"/>
      <c r="Z520" s="180"/>
      <c r="AA520" s="180"/>
      <c r="AB520" s="180"/>
      <c r="AC520" s="180"/>
      <c r="AD520" s="180"/>
      <c r="AE520" s="180"/>
      <c r="AF520" s="180"/>
      <c r="AG520" s="180"/>
      <c r="AH520" s="180"/>
      <c r="AI520" s="180"/>
      <c r="AJ520" s="180"/>
      <c r="AK520" s="180"/>
      <c r="AL520" s="180"/>
      <c r="AM520" s="180"/>
      <c r="AN520" s="180"/>
      <c r="AO520" s="180"/>
      <c r="AP520" s="180"/>
      <c r="AQ520" s="180"/>
      <c r="AR520" s="180"/>
      <c r="AS520" s="180"/>
      <c r="AT520" s="180"/>
      <c r="AU520" s="180"/>
    </row>
    <row r="521" spans="17:47">
      <c r="Q521" s="234"/>
      <c r="R521" s="234"/>
      <c r="T521" s="234"/>
      <c r="U521" s="234"/>
      <c r="V521" s="234"/>
      <c r="W521" s="234"/>
      <c r="X521" s="234"/>
      <c r="Y521" s="180"/>
      <c r="Z521" s="180"/>
      <c r="AA521" s="180"/>
      <c r="AB521" s="180"/>
      <c r="AC521" s="180"/>
      <c r="AD521" s="180"/>
      <c r="AE521" s="180"/>
      <c r="AF521" s="180"/>
      <c r="AG521" s="180"/>
      <c r="AH521" s="180"/>
      <c r="AI521" s="180"/>
      <c r="AJ521" s="180"/>
      <c r="AK521" s="180"/>
      <c r="AL521" s="180"/>
      <c r="AM521" s="180"/>
      <c r="AN521" s="180"/>
      <c r="AO521" s="180"/>
      <c r="AP521" s="180"/>
      <c r="AQ521" s="180"/>
      <c r="AR521" s="180"/>
      <c r="AS521" s="180"/>
      <c r="AT521" s="180"/>
      <c r="AU521" s="180"/>
    </row>
    <row r="522" spans="17:47">
      <c r="Q522" s="234"/>
      <c r="R522" s="234"/>
      <c r="T522" s="234"/>
      <c r="U522" s="234"/>
      <c r="V522" s="234"/>
      <c r="W522" s="234"/>
      <c r="X522" s="234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0"/>
      <c r="AI522" s="180"/>
      <c r="AJ522" s="180"/>
      <c r="AK522" s="180"/>
      <c r="AL522" s="180"/>
      <c r="AM522" s="180"/>
      <c r="AN522" s="180"/>
      <c r="AO522" s="180"/>
      <c r="AP522" s="180"/>
      <c r="AQ522" s="180"/>
      <c r="AR522" s="180"/>
      <c r="AS522" s="180"/>
      <c r="AT522" s="180"/>
      <c r="AU522" s="180"/>
    </row>
    <row r="523" spans="17:47">
      <c r="Q523" s="234"/>
      <c r="R523" s="234"/>
      <c r="T523" s="234"/>
      <c r="U523" s="234"/>
      <c r="V523" s="234"/>
      <c r="W523" s="234"/>
      <c r="X523" s="234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0"/>
      <c r="AI523" s="180"/>
      <c r="AJ523" s="180"/>
      <c r="AK523" s="180"/>
      <c r="AL523" s="180"/>
      <c r="AM523" s="180"/>
      <c r="AN523" s="180"/>
      <c r="AO523" s="180"/>
      <c r="AP523" s="180"/>
      <c r="AQ523" s="180"/>
      <c r="AR523" s="180"/>
      <c r="AS523" s="180"/>
      <c r="AT523" s="180"/>
      <c r="AU523" s="180"/>
    </row>
    <row r="524" spans="17:47">
      <c r="Q524" s="234"/>
      <c r="R524" s="234"/>
      <c r="T524" s="234"/>
      <c r="U524" s="234"/>
      <c r="V524" s="234"/>
      <c r="W524" s="234"/>
      <c r="X524" s="234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0"/>
      <c r="AM524" s="180"/>
      <c r="AN524" s="180"/>
      <c r="AO524" s="180"/>
      <c r="AP524" s="180"/>
      <c r="AQ524" s="180"/>
      <c r="AR524" s="180"/>
      <c r="AS524" s="180"/>
      <c r="AT524" s="180"/>
      <c r="AU524" s="180"/>
    </row>
    <row r="525" spans="17:47">
      <c r="Q525" s="234"/>
      <c r="R525" s="234"/>
      <c r="T525" s="234"/>
      <c r="U525" s="234"/>
      <c r="V525" s="234"/>
      <c r="W525" s="234"/>
      <c r="X525" s="234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180"/>
      <c r="AQ525" s="180"/>
      <c r="AR525" s="180"/>
      <c r="AS525" s="180"/>
      <c r="AT525" s="180"/>
      <c r="AU525" s="180"/>
    </row>
    <row r="526" spans="17:47">
      <c r="Q526" s="234"/>
      <c r="R526" s="234"/>
      <c r="T526" s="234"/>
      <c r="U526" s="234"/>
      <c r="V526" s="234"/>
      <c r="W526" s="234"/>
      <c r="X526" s="234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  <c r="AM526" s="180"/>
      <c r="AN526" s="180"/>
      <c r="AO526" s="180"/>
      <c r="AP526" s="180"/>
      <c r="AQ526" s="180"/>
      <c r="AR526" s="180"/>
      <c r="AS526" s="180"/>
      <c r="AT526" s="180"/>
      <c r="AU526" s="180"/>
    </row>
    <row r="527" spans="17:47">
      <c r="Q527" s="234"/>
      <c r="R527" s="234"/>
      <c r="T527" s="234"/>
      <c r="U527" s="234"/>
      <c r="V527" s="234"/>
      <c r="W527" s="234"/>
      <c r="X527" s="234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180"/>
      <c r="AQ527" s="180"/>
      <c r="AR527" s="180"/>
      <c r="AS527" s="180"/>
      <c r="AT527" s="180"/>
      <c r="AU527" s="180"/>
    </row>
    <row r="528" spans="17:47">
      <c r="Q528" s="234"/>
      <c r="R528" s="234"/>
      <c r="T528" s="234"/>
      <c r="U528" s="234"/>
      <c r="V528" s="234"/>
      <c r="W528" s="234"/>
      <c r="X528" s="234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0"/>
      <c r="AT528" s="180"/>
      <c r="AU528" s="180"/>
    </row>
    <row r="529" spans="17:47">
      <c r="Q529" s="234"/>
      <c r="R529" s="234"/>
      <c r="T529" s="234"/>
      <c r="U529" s="234"/>
      <c r="V529" s="234"/>
      <c r="W529" s="234"/>
      <c r="X529" s="234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0"/>
      <c r="AT529" s="180"/>
      <c r="AU529" s="180"/>
    </row>
    <row r="530" spans="17:47">
      <c r="Q530" s="234"/>
      <c r="R530" s="234"/>
      <c r="T530" s="234"/>
      <c r="U530" s="234"/>
      <c r="V530" s="234"/>
      <c r="W530" s="234"/>
      <c r="X530" s="234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0"/>
      <c r="AT530" s="180"/>
      <c r="AU530" s="180"/>
    </row>
    <row r="531" spans="17:47">
      <c r="Q531" s="234"/>
      <c r="R531" s="234"/>
      <c r="T531" s="234"/>
      <c r="U531" s="234"/>
      <c r="V531" s="234"/>
      <c r="W531" s="234"/>
      <c r="X531" s="234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0"/>
      <c r="AT531" s="180"/>
      <c r="AU531" s="180"/>
    </row>
    <row r="532" spans="17:47">
      <c r="Q532" s="234"/>
      <c r="R532" s="234"/>
      <c r="T532" s="234"/>
      <c r="U532" s="234"/>
      <c r="V532" s="234"/>
      <c r="W532" s="234"/>
      <c r="X532" s="234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0"/>
      <c r="AT532" s="180"/>
      <c r="AU532" s="180"/>
    </row>
    <row r="533" spans="17:47">
      <c r="Q533" s="234"/>
      <c r="R533" s="234"/>
      <c r="T533" s="234"/>
      <c r="U533" s="234"/>
      <c r="V533" s="234"/>
      <c r="W533" s="234"/>
      <c r="X533" s="234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0"/>
      <c r="AT533" s="180"/>
      <c r="AU533" s="180"/>
    </row>
    <row r="534" spans="17:47">
      <c r="Q534" s="234"/>
      <c r="R534" s="234"/>
      <c r="T534" s="234"/>
      <c r="U534" s="234"/>
      <c r="V534" s="234"/>
      <c r="W534" s="234"/>
      <c r="X534" s="234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0"/>
      <c r="AT534" s="180"/>
      <c r="AU534" s="180"/>
    </row>
    <row r="535" spans="17:47">
      <c r="Q535" s="234"/>
      <c r="R535" s="234"/>
      <c r="T535" s="234"/>
      <c r="U535" s="234"/>
      <c r="V535" s="234"/>
      <c r="W535" s="234"/>
      <c r="X535" s="234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0"/>
      <c r="AT535" s="180"/>
      <c r="AU535" s="180"/>
    </row>
    <row r="536" spans="17:47">
      <c r="Q536" s="234"/>
      <c r="R536" s="234"/>
      <c r="T536" s="234"/>
      <c r="U536" s="234"/>
      <c r="V536" s="234"/>
      <c r="W536" s="234"/>
      <c r="X536" s="234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180"/>
      <c r="AT536" s="180"/>
      <c r="AU536" s="180"/>
    </row>
    <row r="537" spans="17:47">
      <c r="Q537" s="234"/>
      <c r="R537" s="234"/>
      <c r="T537" s="234"/>
      <c r="U537" s="234"/>
      <c r="V537" s="234"/>
      <c r="W537" s="234"/>
      <c r="X537" s="234"/>
      <c r="Y537" s="18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  <c r="AS537" s="180"/>
      <c r="AT537" s="180"/>
      <c r="AU537" s="180"/>
    </row>
    <row r="538" spans="17:47">
      <c r="Q538" s="234"/>
      <c r="R538" s="234"/>
      <c r="T538" s="234"/>
      <c r="U538" s="234"/>
      <c r="V538" s="234"/>
      <c r="W538" s="234"/>
      <c r="X538" s="234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  <c r="AS538" s="180"/>
      <c r="AT538" s="180"/>
      <c r="AU538" s="180"/>
    </row>
    <row r="539" spans="17:47">
      <c r="Q539" s="234"/>
      <c r="R539" s="234"/>
      <c r="T539" s="234"/>
      <c r="U539" s="234"/>
      <c r="V539" s="234"/>
      <c r="W539" s="234"/>
      <c r="X539" s="234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  <c r="AS539" s="180"/>
      <c r="AT539" s="180"/>
      <c r="AU539" s="180"/>
    </row>
    <row r="540" spans="17:47">
      <c r="Q540" s="234"/>
      <c r="R540" s="234"/>
      <c r="T540" s="234"/>
      <c r="U540" s="234"/>
      <c r="V540" s="234"/>
      <c r="W540" s="234"/>
      <c r="X540" s="234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  <c r="AS540" s="180"/>
      <c r="AT540" s="180"/>
      <c r="AU540" s="180"/>
    </row>
    <row r="541" spans="17:47">
      <c r="Q541" s="234"/>
      <c r="R541" s="234"/>
      <c r="T541" s="234"/>
      <c r="U541" s="234"/>
      <c r="V541" s="234"/>
      <c r="W541" s="234"/>
      <c r="X541" s="234"/>
      <c r="Y541" s="18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  <c r="AS541" s="180"/>
      <c r="AT541" s="180"/>
      <c r="AU541" s="180"/>
    </row>
    <row r="542" spans="17:47">
      <c r="Q542" s="234"/>
      <c r="R542" s="234"/>
      <c r="T542" s="234"/>
      <c r="U542" s="234"/>
      <c r="V542" s="234"/>
      <c r="W542" s="234"/>
      <c r="X542" s="234"/>
      <c r="Y542" s="18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  <c r="AS542" s="180"/>
      <c r="AT542" s="180"/>
      <c r="AU542" s="180"/>
    </row>
    <row r="543" spans="17:47">
      <c r="Q543" s="234"/>
      <c r="R543" s="234"/>
      <c r="T543" s="234"/>
      <c r="U543" s="234"/>
      <c r="V543" s="234"/>
      <c r="W543" s="234"/>
      <c r="X543" s="234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  <c r="AS543" s="180"/>
      <c r="AT543" s="180"/>
      <c r="AU543" s="180"/>
    </row>
    <row r="544" spans="17:47">
      <c r="Q544" s="234"/>
      <c r="R544" s="234"/>
      <c r="T544" s="234"/>
      <c r="U544" s="234"/>
      <c r="V544" s="234"/>
      <c r="W544" s="234"/>
      <c r="X544" s="234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  <c r="AS544" s="180"/>
      <c r="AT544" s="180"/>
      <c r="AU544" s="180"/>
    </row>
    <row r="545" spans="17:47">
      <c r="Q545" s="234"/>
      <c r="R545" s="234"/>
      <c r="T545" s="234"/>
      <c r="U545" s="234"/>
      <c r="V545" s="234"/>
      <c r="W545" s="234"/>
      <c r="X545" s="234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  <c r="AS545" s="180"/>
      <c r="AT545" s="180"/>
      <c r="AU545" s="180"/>
    </row>
    <row r="546" spans="17:47">
      <c r="Q546" s="234"/>
      <c r="R546" s="234"/>
      <c r="T546" s="234"/>
      <c r="U546" s="234"/>
      <c r="V546" s="234"/>
      <c r="W546" s="234"/>
      <c r="X546" s="234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0"/>
      <c r="AT546" s="180"/>
      <c r="AU546" s="180"/>
    </row>
    <row r="547" spans="17:47">
      <c r="Q547" s="234"/>
      <c r="R547" s="234"/>
      <c r="T547" s="234"/>
      <c r="U547" s="234"/>
      <c r="V547" s="234"/>
      <c r="W547" s="234"/>
      <c r="X547" s="234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0"/>
      <c r="AT547" s="180"/>
      <c r="AU547" s="180"/>
    </row>
    <row r="548" spans="17:47">
      <c r="Q548" s="234"/>
      <c r="R548" s="234"/>
      <c r="T548" s="234"/>
      <c r="U548" s="234"/>
      <c r="V548" s="234"/>
      <c r="W548" s="234"/>
      <c r="X548" s="234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0"/>
      <c r="AT548" s="180"/>
      <c r="AU548" s="180"/>
    </row>
    <row r="549" spans="17:47">
      <c r="Q549" s="234"/>
      <c r="R549" s="234"/>
      <c r="T549" s="234"/>
      <c r="U549" s="234"/>
      <c r="V549" s="234"/>
      <c r="W549" s="234"/>
      <c r="X549" s="234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0"/>
      <c r="AT549" s="180"/>
      <c r="AU549" s="180"/>
    </row>
    <row r="550" spans="17:47">
      <c r="Q550" s="234"/>
      <c r="R550" s="234"/>
      <c r="T550" s="234"/>
      <c r="U550" s="234"/>
      <c r="V550" s="234"/>
      <c r="W550" s="234"/>
      <c r="X550" s="234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0"/>
      <c r="AT550" s="180"/>
      <c r="AU550" s="180"/>
    </row>
    <row r="551" spans="17:47">
      <c r="Q551" s="234"/>
      <c r="R551" s="234"/>
      <c r="T551" s="234"/>
      <c r="U551" s="234"/>
      <c r="V551" s="234"/>
      <c r="W551" s="234"/>
      <c r="X551" s="234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0"/>
      <c r="AT551" s="180"/>
      <c r="AU551" s="180"/>
    </row>
    <row r="552" spans="17:47">
      <c r="Q552" s="234"/>
      <c r="R552" s="234"/>
      <c r="T552" s="234"/>
      <c r="U552" s="234"/>
      <c r="V552" s="234"/>
      <c r="W552" s="234"/>
      <c r="X552" s="234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0"/>
      <c r="AT552" s="180"/>
      <c r="AU552" s="180"/>
    </row>
    <row r="553" spans="17:47">
      <c r="Q553" s="234"/>
      <c r="R553" s="234"/>
      <c r="T553" s="234"/>
      <c r="U553" s="234"/>
      <c r="V553" s="234"/>
      <c r="W553" s="234"/>
      <c r="X553" s="234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0"/>
      <c r="AT553" s="180"/>
      <c r="AU553" s="180"/>
    </row>
    <row r="554" spans="17:47">
      <c r="Q554" s="234"/>
      <c r="R554" s="234"/>
      <c r="T554" s="234"/>
      <c r="U554" s="234"/>
      <c r="V554" s="234"/>
      <c r="W554" s="234"/>
      <c r="X554" s="234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  <c r="AS554" s="180"/>
      <c r="AT554" s="180"/>
      <c r="AU554" s="180"/>
    </row>
    <row r="555" spans="17:47">
      <c r="Q555" s="234"/>
      <c r="R555" s="234"/>
      <c r="T555" s="234"/>
      <c r="U555" s="234"/>
      <c r="V555" s="234"/>
      <c r="W555" s="234"/>
      <c r="X555" s="234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  <c r="AU555" s="180"/>
    </row>
    <row r="556" spans="17:47">
      <c r="Q556" s="234"/>
      <c r="R556" s="234"/>
      <c r="T556" s="234"/>
      <c r="U556" s="234"/>
      <c r="V556" s="234"/>
      <c r="W556" s="234"/>
      <c r="X556" s="234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  <c r="AS556" s="180"/>
      <c r="AT556" s="180"/>
      <c r="AU556" s="180"/>
    </row>
    <row r="557" spans="17:47">
      <c r="Q557" s="234"/>
      <c r="R557" s="234"/>
      <c r="T557" s="234"/>
      <c r="U557" s="234"/>
      <c r="V557" s="234"/>
      <c r="W557" s="234"/>
      <c r="X557" s="234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  <c r="AS557" s="180"/>
      <c r="AT557" s="180"/>
      <c r="AU557" s="180"/>
    </row>
    <row r="558" spans="17:47">
      <c r="Q558" s="234"/>
      <c r="R558" s="234"/>
      <c r="T558" s="234"/>
      <c r="U558" s="234"/>
      <c r="V558" s="234"/>
      <c r="W558" s="234"/>
      <c r="X558" s="234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  <c r="AS558" s="180"/>
      <c r="AT558" s="180"/>
      <c r="AU558" s="180"/>
    </row>
    <row r="559" spans="17:47">
      <c r="Q559" s="234"/>
      <c r="R559" s="234"/>
      <c r="T559" s="234"/>
      <c r="U559" s="234"/>
      <c r="V559" s="234"/>
      <c r="W559" s="234"/>
      <c r="X559" s="234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  <c r="AS559" s="180"/>
      <c r="AT559" s="180"/>
      <c r="AU559" s="180"/>
    </row>
    <row r="560" spans="17:47">
      <c r="Q560" s="234"/>
      <c r="R560" s="234"/>
      <c r="T560" s="234"/>
      <c r="U560" s="234"/>
      <c r="V560" s="234"/>
      <c r="W560" s="234"/>
      <c r="X560" s="234"/>
      <c r="Y560" s="18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  <c r="AS560" s="180"/>
      <c r="AT560" s="180"/>
      <c r="AU560" s="180"/>
    </row>
    <row r="561" spans="17:47">
      <c r="Q561" s="234"/>
      <c r="R561" s="234"/>
      <c r="T561" s="234"/>
      <c r="U561" s="234"/>
      <c r="V561" s="234"/>
      <c r="W561" s="234"/>
      <c r="X561" s="234"/>
      <c r="Y561" s="18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  <c r="AS561" s="180"/>
      <c r="AT561" s="180"/>
      <c r="AU561" s="180"/>
    </row>
    <row r="562" spans="17:47">
      <c r="Q562" s="234"/>
      <c r="R562" s="234"/>
      <c r="T562" s="234"/>
      <c r="U562" s="234"/>
      <c r="V562" s="234"/>
      <c r="W562" s="234"/>
      <c r="X562" s="234"/>
      <c r="Y562" s="18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  <c r="AS562" s="180"/>
      <c r="AT562" s="180"/>
      <c r="AU562" s="180"/>
    </row>
    <row r="563" spans="17:47">
      <c r="Q563" s="234"/>
      <c r="R563" s="234"/>
      <c r="T563" s="234"/>
      <c r="U563" s="234"/>
      <c r="V563" s="234"/>
      <c r="W563" s="234"/>
      <c r="X563" s="234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  <c r="AS563" s="180"/>
      <c r="AT563" s="180"/>
      <c r="AU563" s="180"/>
    </row>
    <row r="564" spans="17:47">
      <c r="Q564" s="234"/>
      <c r="R564" s="234"/>
      <c r="T564" s="234"/>
      <c r="U564" s="234"/>
      <c r="V564" s="234"/>
      <c r="W564" s="234"/>
      <c r="X564" s="234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0"/>
      <c r="AT564" s="180"/>
      <c r="AU564" s="180"/>
    </row>
    <row r="565" spans="17:47">
      <c r="Q565" s="234"/>
      <c r="R565" s="234"/>
      <c r="T565" s="234"/>
      <c r="U565" s="234"/>
      <c r="V565" s="234"/>
      <c r="W565" s="234"/>
      <c r="X565" s="234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0"/>
      <c r="AT565" s="180"/>
      <c r="AU565" s="180"/>
    </row>
    <row r="566" spans="17:47">
      <c r="Q566" s="234"/>
      <c r="R566" s="234"/>
      <c r="T566" s="234"/>
      <c r="U566" s="234"/>
      <c r="V566" s="234"/>
      <c r="W566" s="234"/>
      <c r="X566" s="234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0"/>
      <c r="AT566" s="180"/>
      <c r="AU566" s="180"/>
    </row>
    <row r="567" spans="17:47">
      <c r="Q567" s="234"/>
      <c r="R567" s="234"/>
      <c r="T567" s="234"/>
      <c r="U567" s="234"/>
      <c r="V567" s="234"/>
      <c r="W567" s="234"/>
      <c r="X567" s="234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0"/>
      <c r="AT567" s="180"/>
      <c r="AU567" s="180"/>
    </row>
    <row r="568" spans="17:47">
      <c r="Q568" s="234"/>
      <c r="R568" s="234"/>
      <c r="T568" s="234"/>
      <c r="U568" s="234"/>
      <c r="V568" s="234"/>
      <c r="W568" s="234"/>
      <c r="X568" s="234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0"/>
      <c r="AT568" s="180"/>
      <c r="AU568" s="180"/>
    </row>
    <row r="569" spans="17:47">
      <c r="Q569" s="234"/>
      <c r="R569" s="234"/>
      <c r="T569" s="234"/>
      <c r="U569" s="234"/>
      <c r="V569" s="234"/>
      <c r="W569" s="234"/>
      <c r="X569" s="234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0"/>
      <c r="AT569" s="180"/>
      <c r="AU569" s="180"/>
    </row>
    <row r="570" spans="17:47">
      <c r="Q570" s="234"/>
      <c r="R570" s="234"/>
      <c r="T570" s="234"/>
      <c r="U570" s="234"/>
      <c r="V570" s="234"/>
      <c r="W570" s="234"/>
      <c r="X570" s="234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0"/>
      <c r="AT570" s="180"/>
      <c r="AU570" s="180"/>
    </row>
    <row r="571" spans="17:47">
      <c r="Q571" s="234"/>
      <c r="R571" s="234"/>
      <c r="T571" s="234"/>
      <c r="U571" s="234"/>
      <c r="V571" s="234"/>
      <c r="W571" s="234"/>
      <c r="X571" s="234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0"/>
      <c r="AT571" s="180"/>
      <c r="AU571" s="180"/>
    </row>
    <row r="572" spans="17:47">
      <c r="Q572" s="234"/>
      <c r="R572" s="234"/>
      <c r="T572" s="234"/>
      <c r="U572" s="234"/>
      <c r="V572" s="234"/>
      <c r="W572" s="234"/>
      <c r="X572" s="234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0"/>
      <c r="AT572" s="180"/>
      <c r="AU572" s="180"/>
    </row>
    <row r="573" spans="17:47">
      <c r="Q573" s="234"/>
      <c r="R573" s="234"/>
      <c r="T573" s="234"/>
      <c r="U573" s="234"/>
      <c r="V573" s="234"/>
      <c r="W573" s="234"/>
      <c r="X573" s="234"/>
      <c r="Y573" s="18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  <c r="AS573" s="180"/>
      <c r="AT573" s="180"/>
      <c r="AU573" s="180"/>
    </row>
    <row r="574" spans="17:47">
      <c r="Q574" s="234"/>
      <c r="R574" s="234"/>
      <c r="T574" s="234"/>
      <c r="U574" s="234"/>
      <c r="V574" s="234"/>
      <c r="W574" s="234"/>
      <c r="X574" s="234"/>
      <c r="Y574" s="18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  <c r="AS574" s="180"/>
      <c r="AT574" s="180"/>
      <c r="AU574" s="180"/>
    </row>
    <row r="575" spans="17:47">
      <c r="Q575" s="234"/>
      <c r="R575" s="234"/>
      <c r="T575" s="234"/>
      <c r="U575" s="234"/>
      <c r="V575" s="234"/>
      <c r="W575" s="234"/>
      <c r="X575" s="234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  <c r="AS575" s="180"/>
      <c r="AT575" s="180"/>
      <c r="AU575" s="180"/>
    </row>
    <row r="576" spans="17:47">
      <c r="Q576" s="234"/>
      <c r="R576" s="234"/>
      <c r="T576" s="234"/>
      <c r="U576" s="234"/>
      <c r="V576" s="234"/>
      <c r="W576" s="234"/>
      <c r="X576" s="234"/>
      <c r="Y576" s="18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  <c r="AS576" s="180"/>
      <c r="AT576" s="180"/>
      <c r="AU576" s="180"/>
    </row>
    <row r="577" spans="17:47">
      <c r="Q577" s="234"/>
      <c r="R577" s="234"/>
      <c r="T577" s="234"/>
      <c r="U577" s="234"/>
      <c r="V577" s="234"/>
      <c r="W577" s="234"/>
      <c r="X577" s="234"/>
      <c r="Y577" s="18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  <c r="AS577" s="180"/>
      <c r="AT577" s="180"/>
      <c r="AU577" s="180"/>
    </row>
    <row r="578" spans="17:47">
      <c r="Q578" s="234"/>
      <c r="R578" s="234"/>
      <c r="T578" s="234"/>
      <c r="U578" s="234"/>
      <c r="V578" s="234"/>
      <c r="W578" s="234"/>
      <c r="X578" s="234"/>
      <c r="Y578" s="18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  <c r="AS578" s="180"/>
      <c r="AT578" s="180"/>
      <c r="AU578" s="180"/>
    </row>
    <row r="579" spans="17:47">
      <c r="Q579" s="234"/>
      <c r="R579" s="234"/>
      <c r="T579" s="234"/>
      <c r="U579" s="234"/>
      <c r="V579" s="234"/>
      <c r="W579" s="234"/>
      <c r="X579" s="234"/>
      <c r="Y579" s="18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  <c r="AS579" s="180"/>
      <c r="AT579" s="180"/>
      <c r="AU579" s="180"/>
    </row>
    <row r="580" spans="17:47">
      <c r="Q580" s="234"/>
      <c r="R580" s="234"/>
      <c r="T580" s="234"/>
      <c r="U580" s="234"/>
      <c r="V580" s="234"/>
      <c r="W580" s="234"/>
      <c r="X580" s="234"/>
      <c r="Y580" s="18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  <c r="AS580" s="180"/>
      <c r="AT580" s="180"/>
      <c r="AU580" s="180"/>
    </row>
    <row r="581" spans="17:47">
      <c r="Q581" s="234"/>
      <c r="R581" s="234"/>
      <c r="T581" s="234"/>
      <c r="U581" s="234"/>
      <c r="V581" s="234"/>
      <c r="W581" s="234"/>
      <c r="X581" s="234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  <c r="AS581" s="180"/>
      <c r="AT581" s="180"/>
      <c r="AU581" s="180"/>
    </row>
    <row r="582" spans="17:47">
      <c r="Q582" s="234"/>
      <c r="R582" s="234"/>
      <c r="T582" s="234"/>
      <c r="U582" s="234"/>
      <c r="V582" s="234"/>
      <c r="W582" s="234"/>
      <c r="X582" s="234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80"/>
      <c r="AT582" s="180"/>
      <c r="AU582" s="180"/>
    </row>
    <row r="583" spans="17:47">
      <c r="Q583" s="234"/>
      <c r="R583" s="234"/>
      <c r="T583" s="234"/>
      <c r="U583" s="234"/>
      <c r="V583" s="234"/>
      <c r="W583" s="234"/>
      <c r="X583" s="234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80"/>
      <c r="AT583" s="180"/>
      <c r="AU583" s="180"/>
    </row>
    <row r="584" spans="17:47">
      <c r="Q584" s="234"/>
      <c r="R584" s="234"/>
      <c r="T584" s="234"/>
      <c r="U584" s="234"/>
      <c r="V584" s="234"/>
      <c r="W584" s="234"/>
      <c r="X584" s="234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80"/>
      <c r="AT584" s="180"/>
      <c r="AU584" s="180"/>
    </row>
    <row r="585" spans="17:47">
      <c r="Q585" s="234"/>
      <c r="R585" s="234"/>
      <c r="T585" s="234"/>
      <c r="U585" s="234"/>
      <c r="V585" s="234"/>
      <c r="W585" s="234"/>
      <c r="X585" s="234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80"/>
      <c r="AT585" s="180"/>
      <c r="AU585" s="180"/>
    </row>
    <row r="586" spans="17:47">
      <c r="Q586" s="234"/>
      <c r="R586" s="234"/>
      <c r="T586" s="234"/>
      <c r="U586" s="234"/>
      <c r="V586" s="234"/>
      <c r="W586" s="234"/>
      <c r="X586" s="234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80"/>
      <c r="AT586" s="180"/>
      <c r="AU586" s="180"/>
    </row>
    <row r="587" spans="17:47">
      <c r="Q587" s="234"/>
      <c r="R587" s="234"/>
      <c r="T587" s="234"/>
      <c r="U587" s="234"/>
      <c r="V587" s="234"/>
      <c r="W587" s="234"/>
      <c r="X587" s="234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180"/>
      <c r="AT587" s="180"/>
      <c r="AU587" s="180"/>
    </row>
    <row r="588" spans="17:47">
      <c r="Q588" s="234"/>
      <c r="R588" s="234"/>
      <c r="T588" s="234"/>
      <c r="U588" s="234"/>
      <c r="V588" s="234"/>
      <c r="W588" s="234"/>
      <c r="X588" s="234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0"/>
      <c r="AT588" s="180"/>
      <c r="AU588" s="180"/>
    </row>
    <row r="589" spans="17:47">
      <c r="Q589" s="234"/>
      <c r="R589" s="234"/>
      <c r="T589" s="234"/>
      <c r="U589" s="234"/>
      <c r="V589" s="234"/>
      <c r="W589" s="234"/>
      <c r="X589" s="234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180"/>
      <c r="AT589" s="180"/>
      <c r="AU589" s="180"/>
    </row>
    <row r="590" spans="17:47">
      <c r="Q590" s="234"/>
      <c r="R590" s="234"/>
      <c r="T590" s="234"/>
      <c r="U590" s="234"/>
      <c r="V590" s="234"/>
      <c r="W590" s="234"/>
      <c r="X590" s="234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80"/>
      <c r="AT590" s="180"/>
      <c r="AU590" s="180"/>
    </row>
    <row r="591" spans="17:47">
      <c r="Q591" s="234"/>
      <c r="R591" s="234"/>
      <c r="T591" s="234"/>
      <c r="U591" s="234"/>
      <c r="V591" s="234"/>
      <c r="W591" s="234"/>
      <c r="X591" s="234"/>
      <c r="Y591" s="18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  <c r="AS591" s="180"/>
      <c r="AT591" s="180"/>
      <c r="AU591" s="180"/>
    </row>
    <row r="592" spans="17:47">
      <c r="Q592" s="234"/>
      <c r="R592" s="234"/>
      <c r="T592" s="234"/>
      <c r="U592" s="234"/>
      <c r="V592" s="234"/>
      <c r="W592" s="234"/>
      <c r="X592" s="234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  <c r="AS592" s="180"/>
      <c r="AT592" s="180"/>
      <c r="AU592" s="180"/>
    </row>
    <row r="593" spans="17:47">
      <c r="Q593" s="234"/>
      <c r="R593" s="234"/>
      <c r="T593" s="234"/>
      <c r="U593" s="234"/>
      <c r="V593" s="234"/>
      <c r="W593" s="234"/>
      <c r="X593" s="234"/>
      <c r="Y593" s="18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  <c r="AS593" s="180"/>
      <c r="AT593" s="180"/>
      <c r="AU593" s="180"/>
    </row>
    <row r="594" spans="17:47">
      <c r="Q594" s="234"/>
      <c r="R594" s="234"/>
      <c r="T594" s="234"/>
      <c r="U594" s="234"/>
      <c r="V594" s="234"/>
      <c r="W594" s="234"/>
      <c r="X594" s="234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  <c r="AS594" s="180"/>
      <c r="AT594" s="180"/>
      <c r="AU594" s="180"/>
    </row>
    <row r="595" spans="17:47">
      <c r="Q595" s="234"/>
      <c r="R595" s="234"/>
      <c r="T595" s="234"/>
      <c r="U595" s="234"/>
      <c r="V595" s="234"/>
      <c r="W595" s="234"/>
      <c r="X595" s="234"/>
      <c r="Y595" s="18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  <c r="AS595" s="180"/>
      <c r="AT595" s="180"/>
      <c r="AU595" s="180"/>
    </row>
    <row r="596" spans="17:47">
      <c r="Q596" s="234"/>
      <c r="R596" s="234"/>
      <c r="T596" s="234"/>
      <c r="U596" s="234"/>
      <c r="V596" s="234"/>
      <c r="W596" s="234"/>
      <c r="X596" s="234"/>
      <c r="Y596" s="18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  <c r="AS596" s="180"/>
      <c r="AT596" s="180"/>
      <c r="AU596" s="180"/>
    </row>
    <row r="597" spans="17:47">
      <c r="Q597" s="234"/>
      <c r="R597" s="234"/>
      <c r="T597" s="234"/>
      <c r="U597" s="234"/>
      <c r="V597" s="234"/>
      <c r="W597" s="234"/>
      <c r="X597" s="234"/>
      <c r="Y597" s="18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  <c r="AS597" s="180"/>
      <c r="AT597" s="180"/>
      <c r="AU597" s="180"/>
    </row>
    <row r="598" spans="17:47">
      <c r="Q598" s="234"/>
      <c r="R598" s="234"/>
      <c r="T598" s="234"/>
      <c r="U598" s="234"/>
      <c r="V598" s="234"/>
      <c r="W598" s="234"/>
      <c r="X598" s="234"/>
      <c r="Y598" s="18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  <c r="AS598" s="180"/>
      <c r="AT598" s="180"/>
      <c r="AU598" s="180"/>
    </row>
    <row r="599" spans="17:47">
      <c r="Q599" s="234"/>
      <c r="R599" s="234"/>
      <c r="T599" s="234"/>
      <c r="U599" s="234"/>
      <c r="V599" s="234"/>
      <c r="W599" s="234"/>
      <c r="X599" s="234"/>
      <c r="Y599" s="18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  <c r="AS599" s="180"/>
      <c r="AT599" s="180"/>
      <c r="AU599" s="180"/>
    </row>
    <row r="600" spans="17:47">
      <c r="Q600" s="234"/>
      <c r="R600" s="234"/>
      <c r="T600" s="234"/>
      <c r="U600" s="234"/>
      <c r="V600" s="234"/>
      <c r="W600" s="234"/>
      <c r="X600" s="234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0"/>
      <c r="AT600" s="180"/>
      <c r="AU600" s="180"/>
    </row>
    <row r="601" spans="17:47">
      <c r="Q601" s="234"/>
      <c r="R601" s="234"/>
      <c r="T601" s="234"/>
      <c r="U601" s="234"/>
      <c r="V601" s="234"/>
      <c r="W601" s="234"/>
      <c r="X601" s="234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0"/>
      <c r="AT601" s="180"/>
      <c r="AU601" s="180"/>
    </row>
    <row r="602" spans="17:47">
      <c r="Q602" s="234"/>
      <c r="R602" s="234"/>
      <c r="T602" s="234"/>
      <c r="U602" s="234"/>
      <c r="V602" s="234"/>
      <c r="W602" s="234"/>
      <c r="X602" s="234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0"/>
      <c r="AT602" s="180"/>
      <c r="AU602" s="180"/>
    </row>
    <row r="603" spans="17:47">
      <c r="Q603" s="234"/>
      <c r="R603" s="234"/>
      <c r="T603" s="234"/>
      <c r="U603" s="234"/>
      <c r="V603" s="234"/>
      <c r="W603" s="234"/>
      <c r="X603" s="234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0"/>
      <c r="AT603" s="180"/>
      <c r="AU603" s="180"/>
    </row>
    <row r="604" spans="17:47">
      <c r="Q604" s="234"/>
      <c r="R604" s="234"/>
      <c r="T604" s="234"/>
      <c r="U604" s="234"/>
      <c r="V604" s="234"/>
      <c r="W604" s="234"/>
      <c r="X604" s="234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0"/>
      <c r="AT604" s="180"/>
      <c r="AU604" s="180"/>
    </row>
    <row r="605" spans="17:47">
      <c r="Q605" s="234"/>
      <c r="R605" s="234"/>
      <c r="T605" s="234"/>
      <c r="U605" s="234"/>
      <c r="V605" s="234"/>
      <c r="W605" s="234"/>
      <c r="X605" s="234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0"/>
      <c r="AT605" s="180"/>
      <c r="AU605" s="180"/>
    </row>
    <row r="606" spans="17:47">
      <c r="Q606" s="234"/>
      <c r="R606" s="234"/>
      <c r="T606" s="234"/>
      <c r="U606" s="234"/>
      <c r="V606" s="234"/>
      <c r="W606" s="234"/>
      <c r="X606" s="234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0"/>
      <c r="AT606" s="180"/>
      <c r="AU606" s="180"/>
    </row>
    <row r="607" spans="17:47">
      <c r="Q607" s="234"/>
      <c r="R607" s="234"/>
      <c r="T607" s="234"/>
      <c r="U607" s="234"/>
      <c r="V607" s="234"/>
      <c r="W607" s="234"/>
      <c r="X607" s="234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0"/>
      <c r="AT607" s="180"/>
      <c r="AU607" s="180"/>
    </row>
    <row r="608" spans="17:47">
      <c r="Q608" s="234"/>
      <c r="R608" s="234"/>
      <c r="T608" s="234"/>
      <c r="U608" s="234"/>
      <c r="V608" s="234"/>
      <c r="W608" s="234"/>
      <c r="X608" s="234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0"/>
      <c r="AT608" s="180"/>
      <c r="AU608" s="180"/>
    </row>
    <row r="609" spans="17:47">
      <c r="Q609" s="234"/>
      <c r="R609" s="234"/>
      <c r="T609" s="234"/>
      <c r="U609" s="234"/>
      <c r="V609" s="234"/>
      <c r="W609" s="234"/>
      <c r="X609" s="234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  <c r="AS609" s="180"/>
      <c r="AT609" s="180"/>
      <c r="AU609" s="180"/>
    </row>
    <row r="610" spans="17:47">
      <c r="Q610" s="234"/>
      <c r="R610" s="234"/>
      <c r="T610" s="234"/>
      <c r="U610" s="234"/>
      <c r="V610" s="234"/>
      <c r="W610" s="234"/>
      <c r="X610" s="234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  <c r="AS610" s="180"/>
      <c r="AT610" s="180"/>
      <c r="AU610" s="180"/>
    </row>
    <row r="611" spans="17:47">
      <c r="Q611" s="234"/>
      <c r="R611" s="234"/>
      <c r="T611" s="234"/>
      <c r="U611" s="234"/>
      <c r="V611" s="234"/>
      <c r="W611" s="234"/>
      <c r="X611" s="234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  <c r="AS611" s="180"/>
      <c r="AT611" s="180"/>
      <c r="AU611" s="180"/>
    </row>
    <row r="612" spans="17:47">
      <c r="Q612" s="234"/>
      <c r="R612" s="234"/>
      <c r="T612" s="234"/>
      <c r="U612" s="234"/>
      <c r="V612" s="234"/>
      <c r="W612" s="234"/>
      <c r="X612" s="234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  <c r="AS612" s="180"/>
      <c r="AT612" s="180"/>
      <c r="AU612" s="180"/>
    </row>
    <row r="613" spans="17:47">
      <c r="Q613" s="234"/>
      <c r="R613" s="234"/>
      <c r="T613" s="234"/>
      <c r="U613" s="234"/>
      <c r="V613" s="234"/>
      <c r="W613" s="234"/>
      <c r="X613" s="234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  <c r="AS613" s="180"/>
      <c r="AT613" s="180"/>
      <c r="AU613" s="180"/>
    </row>
    <row r="614" spans="17:47">
      <c r="Q614" s="234"/>
      <c r="R614" s="234"/>
      <c r="T614" s="234"/>
      <c r="U614" s="234"/>
      <c r="V614" s="234"/>
      <c r="W614" s="234"/>
      <c r="X614" s="234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  <c r="AU614" s="180"/>
    </row>
    <row r="615" spans="17:47">
      <c r="Q615" s="234"/>
      <c r="R615" s="234"/>
      <c r="T615" s="234"/>
      <c r="U615" s="234"/>
      <c r="V615" s="234"/>
      <c r="W615" s="234"/>
      <c r="X615" s="234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  <c r="AS615" s="180"/>
      <c r="AT615" s="180"/>
      <c r="AU615" s="180"/>
    </row>
    <row r="616" spans="17:47">
      <c r="Q616" s="234"/>
      <c r="R616" s="234"/>
      <c r="T616" s="234"/>
      <c r="U616" s="234"/>
      <c r="V616" s="234"/>
      <c r="W616" s="234"/>
      <c r="X616" s="234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180"/>
      <c r="AP616" s="180"/>
      <c r="AQ616" s="180"/>
      <c r="AR616" s="180"/>
      <c r="AS616" s="180"/>
      <c r="AT616" s="180"/>
      <c r="AU616" s="180"/>
    </row>
    <row r="617" spans="17:47">
      <c r="Q617" s="234"/>
      <c r="R617" s="234"/>
      <c r="T617" s="234"/>
      <c r="U617" s="234"/>
      <c r="V617" s="234"/>
      <c r="W617" s="234"/>
      <c r="X617" s="234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180"/>
      <c r="AP617" s="180"/>
      <c r="AQ617" s="180"/>
      <c r="AR617" s="180"/>
      <c r="AS617" s="180"/>
      <c r="AT617" s="180"/>
      <c r="AU617" s="180"/>
    </row>
    <row r="618" spans="17:47">
      <c r="Q618" s="234"/>
      <c r="R618" s="234"/>
      <c r="T618" s="234"/>
      <c r="U618" s="234"/>
      <c r="V618" s="234"/>
      <c r="W618" s="234"/>
      <c r="X618" s="234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0"/>
      <c r="AT618" s="180"/>
      <c r="AU618" s="180"/>
    </row>
    <row r="619" spans="17:47">
      <c r="Q619" s="234"/>
      <c r="R619" s="234"/>
      <c r="T619" s="234"/>
      <c r="U619" s="234"/>
      <c r="V619" s="234"/>
      <c r="W619" s="234"/>
      <c r="X619" s="234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0"/>
      <c r="AT619" s="180"/>
      <c r="AU619" s="180"/>
    </row>
    <row r="620" spans="17:47">
      <c r="Q620" s="234"/>
      <c r="R620" s="234"/>
      <c r="T620" s="234"/>
      <c r="U620" s="234"/>
      <c r="V620" s="234"/>
      <c r="W620" s="234"/>
      <c r="X620" s="234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0"/>
      <c r="AT620" s="180"/>
      <c r="AU620" s="180"/>
    </row>
    <row r="621" spans="17:47">
      <c r="Q621" s="234"/>
      <c r="R621" s="234"/>
      <c r="T621" s="234"/>
      <c r="U621" s="234"/>
      <c r="V621" s="234"/>
      <c r="W621" s="234"/>
      <c r="X621" s="234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0"/>
      <c r="AT621" s="180"/>
      <c r="AU621" s="180"/>
    </row>
    <row r="622" spans="17:47">
      <c r="Q622" s="234"/>
      <c r="R622" s="234"/>
      <c r="T622" s="234"/>
      <c r="U622" s="234"/>
      <c r="V622" s="234"/>
      <c r="W622" s="234"/>
      <c r="X622" s="234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0"/>
      <c r="AT622" s="180"/>
      <c r="AU622" s="180"/>
    </row>
    <row r="623" spans="17:47">
      <c r="Q623" s="234"/>
      <c r="R623" s="234"/>
      <c r="T623" s="234"/>
      <c r="U623" s="234"/>
      <c r="V623" s="234"/>
      <c r="W623" s="234"/>
      <c r="X623" s="234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0"/>
      <c r="AT623" s="180"/>
      <c r="AU623" s="180"/>
    </row>
    <row r="624" spans="17:47">
      <c r="Q624" s="234"/>
      <c r="R624" s="234"/>
      <c r="T624" s="234"/>
      <c r="U624" s="234"/>
      <c r="V624" s="234"/>
      <c r="W624" s="234"/>
      <c r="X624" s="234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0"/>
      <c r="AT624" s="180"/>
      <c r="AU624" s="180"/>
    </row>
    <row r="625" spans="17:47">
      <c r="Q625" s="234"/>
      <c r="R625" s="234"/>
      <c r="T625" s="234"/>
      <c r="U625" s="234"/>
      <c r="V625" s="234"/>
      <c r="W625" s="234"/>
      <c r="X625" s="234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0"/>
      <c r="AT625" s="180"/>
      <c r="AU625" s="180"/>
    </row>
    <row r="626" spans="17:47">
      <c r="Q626" s="234"/>
      <c r="R626" s="234"/>
      <c r="T626" s="234"/>
      <c r="U626" s="234"/>
      <c r="V626" s="234"/>
      <c r="W626" s="234"/>
      <c r="X626" s="234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0"/>
      <c r="AT626" s="180"/>
      <c r="AU626" s="180"/>
    </row>
    <row r="627" spans="17:47">
      <c r="Q627" s="234"/>
      <c r="R627" s="234"/>
      <c r="T627" s="234"/>
      <c r="U627" s="234"/>
      <c r="V627" s="234"/>
      <c r="W627" s="234"/>
      <c r="X627" s="234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180"/>
      <c r="AT627" s="180"/>
      <c r="AU627" s="180"/>
    </row>
    <row r="628" spans="17:47">
      <c r="Q628" s="234"/>
      <c r="R628" s="234"/>
      <c r="T628" s="234"/>
      <c r="U628" s="234"/>
      <c r="V628" s="234"/>
      <c r="W628" s="234"/>
      <c r="X628" s="234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  <c r="AS628" s="180"/>
      <c r="AT628" s="180"/>
      <c r="AU628" s="180"/>
    </row>
    <row r="629" spans="17:47">
      <c r="Q629" s="234"/>
      <c r="R629" s="234"/>
      <c r="T629" s="234"/>
      <c r="U629" s="234"/>
      <c r="V629" s="234"/>
      <c r="W629" s="234"/>
      <c r="X629" s="234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  <c r="AS629" s="180"/>
      <c r="AT629" s="180"/>
      <c r="AU629" s="180"/>
    </row>
    <row r="630" spans="17:47">
      <c r="Q630" s="234"/>
      <c r="R630" s="234"/>
      <c r="T630" s="234"/>
      <c r="U630" s="234"/>
      <c r="V630" s="234"/>
      <c r="W630" s="234"/>
      <c r="X630" s="234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  <c r="AS630" s="180"/>
      <c r="AT630" s="180"/>
      <c r="AU630" s="180"/>
    </row>
    <row r="631" spans="17:47">
      <c r="Q631" s="234"/>
      <c r="R631" s="234"/>
      <c r="T631" s="234"/>
      <c r="U631" s="234"/>
      <c r="V631" s="234"/>
      <c r="W631" s="234"/>
      <c r="X631" s="234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  <c r="AS631" s="180"/>
      <c r="AT631" s="180"/>
      <c r="AU631" s="180"/>
    </row>
    <row r="632" spans="17:47">
      <c r="Q632" s="234"/>
      <c r="R632" s="234"/>
      <c r="T632" s="234"/>
      <c r="U632" s="234"/>
      <c r="V632" s="234"/>
      <c r="W632" s="234"/>
      <c r="X632" s="234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  <c r="AS632" s="180"/>
      <c r="AT632" s="180"/>
      <c r="AU632" s="180"/>
    </row>
    <row r="633" spans="17:47">
      <c r="Q633" s="234"/>
      <c r="R633" s="234"/>
      <c r="T633" s="234"/>
      <c r="U633" s="234"/>
      <c r="V633" s="234"/>
      <c r="W633" s="234"/>
      <c r="X633" s="234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  <c r="AS633" s="180"/>
      <c r="AT633" s="180"/>
      <c r="AU633" s="180"/>
    </row>
    <row r="634" spans="17:47">
      <c r="Q634" s="234"/>
      <c r="R634" s="234"/>
      <c r="T634" s="234"/>
      <c r="U634" s="234"/>
      <c r="V634" s="234"/>
      <c r="W634" s="234"/>
      <c r="X634" s="234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  <c r="AS634" s="180"/>
      <c r="AT634" s="180"/>
      <c r="AU634" s="180"/>
    </row>
    <row r="635" spans="17:47">
      <c r="Q635" s="234"/>
      <c r="R635" s="234"/>
      <c r="T635" s="234"/>
      <c r="U635" s="234"/>
      <c r="V635" s="234"/>
      <c r="W635" s="234"/>
      <c r="X635" s="234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  <c r="AS635" s="180"/>
      <c r="AT635" s="180"/>
      <c r="AU635" s="180"/>
    </row>
    <row r="636" spans="17:47">
      <c r="Q636" s="234"/>
      <c r="R636" s="234"/>
      <c r="T636" s="234"/>
      <c r="U636" s="234"/>
      <c r="V636" s="234"/>
      <c r="W636" s="234"/>
      <c r="X636" s="234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0"/>
      <c r="AT636" s="180"/>
      <c r="AU636" s="180"/>
    </row>
    <row r="637" spans="17:47">
      <c r="Q637" s="234"/>
      <c r="R637" s="234"/>
      <c r="T637" s="234"/>
      <c r="U637" s="234"/>
      <c r="V637" s="234"/>
      <c r="W637" s="234"/>
      <c r="X637" s="234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0"/>
      <c r="AT637" s="180"/>
      <c r="AU637" s="180"/>
    </row>
    <row r="638" spans="17:47">
      <c r="Q638" s="234"/>
      <c r="R638" s="234"/>
      <c r="T638" s="234"/>
      <c r="U638" s="234"/>
      <c r="V638" s="234"/>
      <c r="W638" s="234"/>
      <c r="X638" s="234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0"/>
      <c r="AT638" s="180"/>
      <c r="AU638" s="180"/>
    </row>
    <row r="639" spans="17:47">
      <c r="Q639" s="234"/>
      <c r="R639" s="234"/>
      <c r="T639" s="234"/>
      <c r="U639" s="234"/>
      <c r="V639" s="234"/>
      <c r="W639" s="234"/>
      <c r="X639" s="234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0"/>
      <c r="AT639" s="180"/>
      <c r="AU639" s="180"/>
    </row>
    <row r="640" spans="17:47">
      <c r="Q640" s="234"/>
      <c r="R640" s="234"/>
      <c r="T640" s="234"/>
      <c r="U640" s="234"/>
      <c r="V640" s="234"/>
      <c r="W640" s="234"/>
      <c r="X640" s="234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0"/>
      <c r="AT640" s="180"/>
      <c r="AU640" s="180"/>
    </row>
    <row r="641" spans="17:47">
      <c r="Q641" s="234"/>
      <c r="R641" s="234"/>
      <c r="T641" s="234"/>
      <c r="U641" s="234"/>
      <c r="V641" s="234"/>
      <c r="W641" s="234"/>
      <c r="X641" s="234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0"/>
      <c r="AT641" s="180"/>
      <c r="AU641" s="180"/>
    </row>
    <row r="642" spans="17:47">
      <c r="Q642" s="234"/>
      <c r="R642" s="234"/>
      <c r="T642" s="234"/>
      <c r="U642" s="234"/>
      <c r="V642" s="234"/>
      <c r="W642" s="234"/>
      <c r="X642" s="234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0"/>
      <c r="AT642" s="180"/>
      <c r="AU642" s="180"/>
    </row>
    <row r="643" spans="17:47">
      <c r="Q643" s="234"/>
      <c r="R643" s="234"/>
      <c r="T643" s="234"/>
      <c r="U643" s="234"/>
      <c r="V643" s="234"/>
      <c r="W643" s="234"/>
      <c r="X643" s="234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0"/>
      <c r="AT643" s="180"/>
      <c r="AU643" s="180"/>
    </row>
    <row r="644" spans="17:47">
      <c r="Q644" s="234"/>
      <c r="R644" s="234"/>
      <c r="T644" s="234"/>
      <c r="U644" s="234"/>
      <c r="V644" s="234"/>
      <c r="W644" s="234"/>
      <c r="X644" s="234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0"/>
      <c r="AT644" s="180"/>
      <c r="AU644" s="180"/>
    </row>
    <row r="645" spans="17:47">
      <c r="Q645" s="234"/>
      <c r="R645" s="234"/>
      <c r="T645" s="234"/>
      <c r="U645" s="234"/>
      <c r="V645" s="234"/>
      <c r="W645" s="234"/>
      <c r="X645" s="234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  <c r="AS645" s="180"/>
      <c r="AT645" s="180"/>
      <c r="AU645" s="180"/>
    </row>
    <row r="646" spans="17:47">
      <c r="Q646" s="234"/>
      <c r="R646" s="234"/>
      <c r="T646" s="234"/>
      <c r="U646" s="234"/>
      <c r="V646" s="234"/>
      <c r="W646" s="234"/>
      <c r="X646" s="234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  <c r="AS646" s="180"/>
      <c r="AT646" s="180"/>
      <c r="AU646" s="180"/>
    </row>
    <row r="647" spans="17:47">
      <c r="Q647" s="234"/>
      <c r="R647" s="234"/>
      <c r="T647" s="234"/>
      <c r="U647" s="234"/>
      <c r="V647" s="234"/>
      <c r="W647" s="234"/>
      <c r="X647" s="234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  <c r="AS647" s="180"/>
      <c r="AT647" s="180"/>
      <c r="AU647" s="180"/>
    </row>
    <row r="648" spans="17:47">
      <c r="Q648" s="234"/>
      <c r="R648" s="234"/>
      <c r="T648" s="234"/>
      <c r="U648" s="234"/>
      <c r="V648" s="234"/>
      <c r="W648" s="234"/>
      <c r="X648" s="234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  <c r="AS648" s="180"/>
      <c r="AT648" s="180"/>
      <c r="AU648" s="180"/>
    </row>
    <row r="649" spans="17:47">
      <c r="Q649" s="234"/>
      <c r="R649" s="234"/>
      <c r="T649" s="234"/>
      <c r="U649" s="234"/>
      <c r="V649" s="234"/>
      <c r="W649" s="234"/>
      <c r="X649" s="234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  <c r="AS649" s="180"/>
      <c r="AT649" s="180"/>
      <c r="AU649" s="180"/>
    </row>
    <row r="650" spans="17:47">
      <c r="Q650" s="234"/>
      <c r="R650" s="234"/>
      <c r="T650" s="234"/>
      <c r="U650" s="234"/>
      <c r="V650" s="234"/>
      <c r="W650" s="234"/>
      <c r="X650" s="234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  <c r="AU650" s="180"/>
    </row>
    <row r="651" spans="17:47">
      <c r="Q651" s="234"/>
      <c r="R651" s="234"/>
      <c r="T651" s="234"/>
      <c r="U651" s="234"/>
      <c r="V651" s="234"/>
      <c r="W651" s="234"/>
      <c r="X651" s="234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  <c r="AS651" s="180"/>
      <c r="AT651" s="180"/>
      <c r="AU651" s="180"/>
    </row>
    <row r="652" spans="17:47">
      <c r="Q652" s="234"/>
      <c r="R652" s="234"/>
      <c r="T652" s="234"/>
      <c r="U652" s="234"/>
      <c r="V652" s="234"/>
      <c r="W652" s="234"/>
      <c r="X652" s="234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  <c r="AS652" s="180"/>
      <c r="AT652" s="180"/>
      <c r="AU652" s="180"/>
    </row>
    <row r="653" spans="17:47">
      <c r="Q653" s="234"/>
      <c r="R653" s="234"/>
      <c r="T653" s="234"/>
      <c r="U653" s="234"/>
      <c r="V653" s="234"/>
      <c r="W653" s="234"/>
      <c r="X653" s="234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  <c r="AS653" s="180"/>
      <c r="AT653" s="180"/>
      <c r="AU653" s="180"/>
    </row>
    <row r="654" spans="17:47">
      <c r="Q654" s="234"/>
      <c r="R654" s="234"/>
      <c r="T654" s="234"/>
      <c r="U654" s="234"/>
      <c r="V654" s="234"/>
      <c r="W654" s="234"/>
      <c r="X654" s="234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0"/>
      <c r="AT654" s="180"/>
      <c r="AU654" s="180"/>
    </row>
    <row r="655" spans="17:47">
      <c r="Q655" s="234"/>
      <c r="R655" s="234"/>
      <c r="T655" s="234"/>
      <c r="U655" s="234"/>
      <c r="V655" s="234"/>
      <c r="W655" s="234"/>
      <c r="X655" s="234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0"/>
      <c r="AT655" s="180"/>
      <c r="AU655" s="180"/>
    </row>
    <row r="656" spans="17:47">
      <c r="Q656" s="234"/>
      <c r="R656" s="234"/>
      <c r="T656" s="234"/>
      <c r="U656" s="234"/>
      <c r="V656" s="234"/>
      <c r="W656" s="234"/>
      <c r="X656" s="234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0"/>
      <c r="AT656" s="180"/>
      <c r="AU656" s="180"/>
    </row>
    <row r="657" spans="17:47">
      <c r="Q657" s="234"/>
      <c r="R657" s="234"/>
      <c r="T657" s="234"/>
      <c r="U657" s="234"/>
      <c r="V657" s="234"/>
      <c r="W657" s="234"/>
      <c r="X657" s="234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0"/>
      <c r="AT657" s="180"/>
      <c r="AU657" s="180"/>
    </row>
    <row r="658" spans="17:47">
      <c r="Q658" s="234"/>
      <c r="R658" s="234"/>
      <c r="T658" s="234"/>
      <c r="U658" s="234"/>
      <c r="V658" s="234"/>
      <c r="W658" s="234"/>
      <c r="X658" s="234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0"/>
      <c r="AT658" s="180"/>
      <c r="AU658" s="180"/>
    </row>
    <row r="659" spans="17:47">
      <c r="Q659" s="234"/>
      <c r="R659" s="234"/>
      <c r="T659" s="234"/>
      <c r="U659" s="234"/>
      <c r="V659" s="234"/>
      <c r="W659" s="234"/>
      <c r="X659" s="234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0"/>
      <c r="AT659" s="180"/>
      <c r="AU659" s="180"/>
    </row>
    <row r="660" spans="17:47">
      <c r="Q660" s="234"/>
      <c r="R660" s="234"/>
      <c r="T660" s="234"/>
      <c r="U660" s="234"/>
      <c r="V660" s="234"/>
      <c r="W660" s="234"/>
      <c r="X660" s="234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0"/>
      <c r="AT660" s="180"/>
      <c r="AU660" s="180"/>
    </row>
    <row r="661" spans="17:47">
      <c r="Q661" s="234"/>
      <c r="R661" s="234"/>
      <c r="T661" s="234"/>
      <c r="U661" s="234"/>
      <c r="V661" s="234"/>
      <c r="W661" s="234"/>
      <c r="X661" s="234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0"/>
      <c r="AT661" s="180"/>
      <c r="AU661" s="180"/>
    </row>
    <row r="662" spans="17:47">
      <c r="Q662" s="234"/>
      <c r="R662" s="234"/>
      <c r="T662" s="234"/>
      <c r="U662" s="234"/>
      <c r="V662" s="234"/>
      <c r="W662" s="234"/>
      <c r="X662" s="234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0"/>
      <c r="AT662" s="180"/>
      <c r="AU662" s="180"/>
    </row>
    <row r="663" spans="17:47">
      <c r="Q663" s="234"/>
      <c r="R663" s="234"/>
      <c r="T663" s="234"/>
      <c r="U663" s="234"/>
      <c r="V663" s="234"/>
      <c r="W663" s="234"/>
      <c r="X663" s="234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  <c r="AS663" s="180"/>
      <c r="AT663" s="180"/>
      <c r="AU663" s="180"/>
    </row>
    <row r="664" spans="17:47">
      <c r="Q664" s="234"/>
      <c r="R664" s="234"/>
      <c r="T664" s="234"/>
      <c r="U664" s="234"/>
      <c r="V664" s="234"/>
      <c r="W664" s="234"/>
      <c r="X664" s="234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  <c r="AS664" s="180"/>
      <c r="AT664" s="180"/>
      <c r="AU664" s="180"/>
    </row>
    <row r="665" spans="17:47">
      <c r="Q665" s="234"/>
      <c r="R665" s="234"/>
      <c r="T665" s="234"/>
      <c r="U665" s="234"/>
      <c r="V665" s="234"/>
      <c r="W665" s="234"/>
      <c r="X665" s="234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  <c r="AS665" s="180"/>
      <c r="AT665" s="180"/>
      <c r="AU665" s="180"/>
    </row>
    <row r="666" spans="17:47">
      <c r="Q666" s="234"/>
      <c r="R666" s="234"/>
      <c r="T666" s="234"/>
      <c r="U666" s="234"/>
      <c r="V666" s="234"/>
      <c r="W666" s="234"/>
      <c r="X666" s="234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  <c r="AS666" s="180"/>
      <c r="AT666" s="180"/>
      <c r="AU666" s="180"/>
    </row>
    <row r="667" spans="17:47">
      <c r="Q667" s="234"/>
      <c r="R667" s="234"/>
      <c r="T667" s="234"/>
      <c r="U667" s="234"/>
      <c r="V667" s="234"/>
      <c r="W667" s="234"/>
      <c r="X667" s="234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  <c r="AS667" s="180"/>
      <c r="AT667" s="180"/>
      <c r="AU667" s="180"/>
    </row>
    <row r="668" spans="17:47">
      <c r="Q668" s="234"/>
      <c r="R668" s="234"/>
      <c r="T668" s="234"/>
      <c r="U668" s="234"/>
      <c r="V668" s="234"/>
      <c r="W668" s="234"/>
      <c r="X668" s="234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  <c r="AS668" s="180"/>
      <c r="AT668" s="180"/>
      <c r="AU668" s="180"/>
    </row>
    <row r="669" spans="17:47">
      <c r="Q669" s="234"/>
      <c r="R669" s="234"/>
      <c r="T669" s="234"/>
      <c r="U669" s="234"/>
      <c r="V669" s="234"/>
      <c r="W669" s="234"/>
      <c r="X669" s="234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  <c r="AS669" s="180"/>
      <c r="AT669" s="180"/>
      <c r="AU669" s="180"/>
    </row>
    <row r="670" spans="17:47">
      <c r="Q670" s="234"/>
      <c r="R670" s="234"/>
      <c r="T670" s="234"/>
      <c r="U670" s="234"/>
      <c r="V670" s="234"/>
      <c r="W670" s="234"/>
      <c r="X670" s="234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  <c r="AS670" s="180"/>
      <c r="AT670" s="180"/>
      <c r="AU670" s="180"/>
    </row>
    <row r="671" spans="17:47">
      <c r="Q671" s="234"/>
      <c r="R671" s="234"/>
      <c r="T671" s="234"/>
      <c r="U671" s="234"/>
      <c r="V671" s="234"/>
      <c r="W671" s="234"/>
      <c r="X671" s="234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  <c r="AS671" s="180"/>
      <c r="AT671" s="180"/>
      <c r="AU671" s="180"/>
    </row>
    <row r="672" spans="17:47">
      <c r="Q672" s="234"/>
      <c r="R672" s="234"/>
      <c r="T672" s="234"/>
      <c r="U672" s="234"/>
      <c r="V672" s="234"/>
      <c r="W672" s="234"/>
      <c r="X672" s="234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0"/>
      <c r="AT672" s="180"/>
      <c r="AU672" s="180"/>
    </row>
    <row r="673" spans="17:47">
      <c r="Q673" s="234"/>
      <c r="R673" s="234"/>
      <c r="T673" s="234"/>
      <c r="U673" s="234"/>
      <c r="V673" s="234"/>
      <c r="W673" s="234"/>
      <c r="X673" s="234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0"/>
      <c r="AT673" s="180"/>
      <c r="AU673" s="180"/>
    </row>
    <row r="674" spans="17:47">
      <c r="Q674" s="234"/>
      <c r="R674" s="234"/>
      <c r="T674" s="234"/>
      <c r="U674" s="234"/>
      <c r="V674" s="234"/>
      <c r="W674" s="234"/>
      <c r="X674" s="234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0"/>
      <c r="AT674" s="180"/>
      <c r="AU674" s="180"/>
    </row>
    <row r="675" spans="17:47">
      <c r="Q675" s="234"/>
      <c r="R675" s="234"/>
      <c r="T675" s="234"/>
      <c r="U675" s="234"/>
      <c r="V675" s="234"/>
      <c r="W675" s="234"/>
      <c r="X675" s="234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0"/>
      <c r="AT675" s="180"/>
      <c r="AU675" s="180"/>
    </row>
    <row r="676" spans="17:47">
      <c r="Q676" s="234"/>
      <c r="R676" s="234"/>
      <c r="T676" s="234"/>
      <c r="U676" s="234"/>
      <c r="V676" s="234"/>
      <c r="W676" s="234"/>
      <c r="X676" s="234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0"/>
      <c r="AT676" s="180"/>
      <c r="AU676" s="180"/>
    </row>
    <row r="677" spans="17:47">
      <c r="Q677" s="234"/>
      <c r="R677" s="234"/>
      <c r="T677" s="234"/>
      <c r="U677" s="234"/>
      <c r="V677" s="234"/>
      <c r="W677" s="234"/>
      <c r="X677" s="234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  <c r="AU677" s="180"/>
    </row>
    <row r="678" spans="17:47">
      <c r="Q678" s="234"/>
      <c r="R678" s="234"/>
      <c r="T678" s="234"/>
      <c r="U678" s="234"/>
      <c r="V678" s="234"/>
      <c r="W678" s="234"/>
      <c r="X678" s="234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  <c r="AU678" s="180"/>
    </row>
    <row r="679" spans="17:47">
      <c r="Q679" s="234"/>
      <c r="R679" s="234"/>
      <c r="T679" s="234"/>
      <c r="U679" s="234"/>
      <c r="V679" s="234"/>
      <c r="W679" s="234"/>
      <c r="X679" s="234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0"/>
      <c r="AT679" s="180"/>
      <c r="AU679" s="180"/>
    </row>
    <row r="680" spans="17:47">
      <c r="Q680" s="234"/>
      <c r="R680" s="234"/>
      <c r="T680" s="234"/>
      <c r="U680" s="234"/>
      <c r="V680" s="234"/>
      <c r="W680" s="234"/>
      <c r="X680" s="234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0"/>
      <c r="AT680" s="180"/>
      <c r="AU680" s="180"/>
    </row>
    <row r="681" spans="17:47">
      <c r="Q681" s="234"/>
      <c r="R681" s="234"/>
      <c r="T681" s="234"/>
      <c r="U681" s="234"/>
      <c r="V681" s="234"/>
      <c r="W681" s="234"/>
      <c r="X681" s="234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  <c r="AS681" s="180"/>
      <c r="AT681" s="180"/>
      <c r="AU681" s="180"/>
    </row>
    <row r="682" spans="17:47">
      <c r="Q682" s="234"/>
      <c r="R682" s="234"/>
      <c r="T682" s="234"/>
      <c r="U682" s="234"/>
      <c r="V682" s="234"/>
      <c r="W682" s="234"/>
      <c r="X682" s="234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  <c r="AS682" s="180"/>
      <c r="AT682" s="180"/>
      <c r="AU682" s="180"/>
    </row>
    <row r="683" spans="17:47">
      <c r="Q683" s="234"/>
      <c r="R683" s="234"/>
      <c r="T683" s="234"/>
      <c r="U683" s="234"/>
      <c r="V683" s="234"/>
      <c r="W683" s="234"/>
      <c r="X683" s="234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  <c r="AS683" s="180"/>
      <c r="AT683" s="180"/>
      <c r="AU683" s="180"/>
    </row>
    <row r="684" spans="17:47">
      <c r="Q684" s="234"/>
      <c r="R684" s="234"/>
      <c r="T684" s="234"/>
      <c r="U684" s="234"/>
      <c r="V684" s="234"/>
      <c r="W684" s="234"/>
      <c r="X684" s="234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  <c r="AS684" s="180"/>
      <c r="AT684" s="180"/>
      <c r="AU684" s="180"/>
    </row>
    <row r="685" spans="17:47">
      <c r="Q685" s="234"/>
      <c r="R685" s="234"/>
      <c r="T685" s="234"/>
      <c r="U685" s="234"/>
      <c r="V685" s="234"/>
      <c r="W685" s="234"/>
      <c r="X685" s="234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  <c r="AS685" s="180"/>
      <c r="AT685" s="180"/>
      <c r="AU685" s="180"/>
    </row>
    <row r="686" spans="17:47">
      <c r="Q686" s="234"/>
      <c r="R686" s="234"/>
      <c r="T686" s="234"/>
      <c r="U686" s="234"/>
      <c r="V686" s="234"/>
      <c r="W686" s="234"/>
      <c r="X686" s="234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  <c r="AS686" s="180"/>
      <c r="AT686" s="180"/>
      <c r="AU686" s="180"/>
    </row>
    <row r="687" spans="17:47">
      <c r="Q687" s="234"/>
      <c r="R687" s="234"/>
      <c r="T687" s="234"/>
      <c r="U687" s="234"/>
      <c r="V687" s="234"/>
      <c r="W687" s="234"/>
      <c r="X687" s="234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  <c r="AS687" s="180"/>
      <c r="AT687" s="180"/>
      <c r="AU687" s="180"/>
    </row>
    <row r="688" spans="17:47">
      <c r="Q688" s="234"/>
      <c r="R688" s="234"/>
      <c r="T688" s="234"/>
      <c r="U688" s="234"/>
      <c r="V688" s="234"/>
      <c r="W688" s="234"/>
      <c r="X688" s="234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  <c r="AS688" s="180"/>
      <c r="AT688" s="180"/>
      <c r="AU688" s="180"/>
    </row>
    <row r="689" spans="17:47">
      <c r="Q689" s="234"/>
      <c r="R689" s="234"/>
      <c r="T689" s="234"/>
      <c r="U689" s="234"/>
      <c r="V689" s="234"/>
      <c r="W689" s="234"/>
      <c r="X689" s="234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  <c r="AS689" s="180"/>
      <c r="AT689" s="180"/>
      <c r="AU689" s="180"/>
    </row>
    <row r="690" spans="17:47">
      <c r="Q690" s="234"/>
      <c r="R690" s="234"/>
      <c r="T690" s="234"/>
      <c r="U690" s="234"/>
      <c r="V690" s="234"/>
      <c r="W690" s="234"/>
      <c r="X690" s="234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  <c r="AS690" s="180"/>
      <c r="AT690" s="180"/>
      <c r="AU690" s="180"/>
    </row>
    <row r="691" spans="17:47">
      <c r="Q691" s="234"/>
      <c r="R691" s="234"/>
      <c r="T691" s="234"/>
      <c r="U691" s="234"/>
      <c r="V691" s="234"/>
      <c r="W691" s="234"/>
      <c r="X691" s="234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  <c r="AS691" s="180"/>
      <c r="AT691" s="180"/>
      <c r="AU691" s="180"/>
    </row>
  </sheetData>
  <sheetProtection algorithmName="SHA-512" hashValue="/qd14/0OHOHqZltiz77K13tCMDTiupBoQJLiVL+JX36SAq7LqsyXF6bgeyJguh+0r+sADLgEc89A+QWpjqS/Fw==" saltValue="c4MJ2h5BJUYMw4aqpcWqEA==" spinCount="100000" sheet="1" selectLockedCells="1"/>
  <dataConsolidate/>
  <mergeCells count="134">
    <mergeCell ref="G1:J1"/>
    <mergeCell ref="G2:J2"/>
    <mergeCell ref="G3:H3"/>
    <mergeCell ref="L1:O1"/>
    <mergeCell ref="L2:O2"/>
    <mergeCell ref="H10:K10"/>
    <mergeCell ref="H11:K11"/>
    <mergeCell ref="H12:K12"/>
    <mergeCell ref="D9:D13"/>
    <mergeCell ref="H13:K13"/>
    <mergeCell ref="B1:E1"/>
    <mergeCell ref="C2:E2"/>
    <mergeCell ref="B3:C3"/>
    <mergeCell ref="B4:E4"/>
    <mergeCell ref="B5:E5"/>
    <mergeCell ref="G4:J4"/>
    <mergeCell ref="G5:J5"/>
    <mergeCell ref="X5:X8"/>
    <mergeCell ref="B9:B13"/>
    <mergeCell ref="C9:C13"/>
    <mergeCell ref="F9:F13"/>
    <mergeCell ref="H9:K9"/>
    <mergeCell ref="P9:P13"/>
    <mergeCell ref="R5:R8"/>
    <mergeCell ref="S5:S8"/>
    <mergeCell ref="T5:T8"/>
    <mergeCell ref="U5:U8"/>
    <mergeCell ref="V5:V8"/>
    <mergeCell ref="W5:W8"/>
    <mergeCell ref="P4:P8"/>
    <mergeCell ref="L5:L8"/>
    <mergeCell ref="M5:M8"/>
    <mergeCell ref="N5:N8"/>
    <mergeCell ref="Q5:Q8"/>
    <mergeCell ref="P14:P18"/>
    <mergeCell ref="H15:K15"/>
    <mergeCell ref="H16:K16"/>
    <mergeCell ref="H17:K17"/>
    <mergeCell ref="H18:K18"/>
    <mergeCell ref="B14:B18"/>
    <mergeCell ref="C14:C18"/>
    <mergeCell ref="F14:F18"/>
    <mergeCell ref="H14:K14"/>
    <mergeCell ref="L14:L18"/>
    <mergeCell ref="M14:M18"/>
    <mergeCell ref="N14:N18"/>
    <mergeCell ref="O14:O18"/>
    <mergeCell ref="D14:D18"/>
    <mergeCell ref="P19:P23"/>
    <mergeCell ref="H20:K20"/>
    <mergeCell ref="H21:K21"/>
    <mergeCell ref="H22:K22"/>
    <mergeCell ref="H23:K23"/>
    <mergeCell ref="B19:B23"/>
    <mergeCell ref="C19:C23"/>
    <mergeCell ref="F19:F23"/>
    <mergeCell ref="H19:K19"/>
    <mergeCell ref="L19:L23"/>
    <mergeCell ref="M19:M23"/>
    <mergeCell ref="N19:N23"/>
    <mergeCell ref="O19:O23"/>
    <mergeCell ref="D19:D23"/>
    <mergeCell ref="P24:P28"/>
    <mergeCell ref="H25:K25"/>
    <mergeCell ref="H26:K26"/>
    <mergeCell ref="H27:K27"/>
    <mergeCell ref="H28:K28"/>
    <mergeCell ref="B24:B28"/>
    <mergeCell ref="C24:C28"/>
    <mergeCell ref="F24:F28"/>
    <mergeCell ref="H24:K24"/>
    <mergeCell ref="L24:L28"/>
    <mergeCell ref="M24:M28"/>
    <mergeCell ref="N24:N28"/>
    <mergeCell ref="O24:O28"/>
    <mergeCell ref="D24:D28"/>
    <mergeCell ref="P29:P33"/>
    <mergeCell ref="H30:K30"/>
    <mergeCell ref="H31:K31"/>
    <mergeCell ref="H32:K32"/>
    <mergeCell ref="H33:K33"/>
    <mergeCell ref="H37:K37"/>
    <mergeCell ref="H38:K38"/>
    <mergeCell ref="B29:B33"/>
    <mergeCell ref="C29:C33"/>
    <mergeCell ref="F29:F33"/>
    <mergeCell ref="H29:K29"/>
    <mergeCell ref="M29:M33"/>
    <mergeCell ref="L29:L33"/>
    <mergeCell ref="O29:O33"/>
    <mergeCell ref="N29:N33"/>
    <mergeCell ref="D29:D33"/>
    <mergeCell ref="D34:D38"/>
    <mergeCell ref="D39:D43"/>
    <mergeCell ref="L39:L43"/>
    <mergeCell ref="M39:M43"/>
    <mergeCell ref="N39:N43"/>
    <mergeCell ref="H34:K34"/>
    <mergeCell ref="L34:L38"/>
    <mergeCell ref="M34:M38"/>
    <mergeCell ref="N47:N51"/>
    <mergeCell ref="B48:H48"/>
    <mergeCell ref="B49:H49"/>
    <mergeCell ref="B50:H50"/>
    <mergeCell ref="H42:K42"/>
    <mergeCell ref="H43:K43"/>
    <mergeCell ref="B39:B43"/>
    <mergeCell ref="C39:C43"/>
    <mergeCell ref="F39:F43"/>
    <mergeCell ref="H39:K39"/>
    <mergeCell ref="B54:E54"/>
    <mergeCell ref="O5:O8"/>
    <mergeCell ref="M4:O4"/>
    <mergeCell ref="L9:L13"/>
    <mergeCell ref="M9:M13"/>
    <mergeCell ref="N9:N13"/>
    <mergeCell ref="O9:O13"/>
    <mergeCell ref="B53:H53"/>
    <mergeCell ref="B51:H51"/>
    <mergeCell ref="D47:H47"/>
    <mergeCell ref="N34:N38"/>
    <mergeCell ref="O34:O38"/>
    <mergeCell ref="C34:C38"/>
    <mergeCell ref="F34:F38"/>
    <mergeCell ref="N53:P53"/>
    <mergeCell ref="P39:P43"/>
    <mergeCell ref="H40:K40"/>
    <mergeCell ref="H41:K41"/>
    <mergeCell ref="O39:O43"/>
    <mergeCell ref="P34:P38"/>
    <mergeCell ref="H35:K35"/>
    <mergeCell ref="H36:K36"/>
    <mergeCell ref="B34:B38"/>
    <mergeCell ref="K47:K51"/>
  </mergeCells>
  <conditionalFormatting sqref="D9 D39 D44">
    <cfRule type="containsText" dxfId="99" priority="228" operator="containsText" text="Day after christmas">
      <formula>NOT(ISERROR(SEARCH("Day after christmas",D9)))</formula>
    </cfRule>
    <cfRule type="containsText" dxfId="98" priority="229" operator="containsText" text="Christmas day">
      <formula>NOT(ISERROR(SEARCH("Christmas day",D9)))</formula>
    </cfRule>
    <cfRule type="containsText" dxfId="97" priority="230" operator="containsText" text="Thanksgiving">
      <formula>NOT(ISERROR(SEARCH("Thanksgiving",D9)))</formula>
    </cfRule>
    <cfRule type="containsText" dxfId="96" priority="231" operator="containsText" text="The New Year's Day">
      <formula>NOT(ISERROR(SEARCH("The New Year's Day",D9)))</formula>
    </cfRule>
    <cfRule type="containsText" dxfId="95" priority="232" operator="containsText" text="The next day of new day">
      <formula>NOT(ISERROR(SEARCH("The next day of new day",D9)))</formula>
    </cfRule>
    <cfRule type="containsText" dxfId="94" priority="233" operator="containsText" text="Heritage day">
      <formula>NOT(ISERROR(SEARCH("Heritage day",D9)))</formula>
    </cfRule>
    <cfRule type="containsText" dxfId="93" priority="234" operator="containsText" text="On good friday">
      <formula>NOT(ISERROR(SEARCH("On good friday",D9)))</formula>
    </cfRule>
    <cfRule type="containsText" dxfId="92" priority="235" operator="containsText" text="Patriot's Day">
      <formula>NOT(ISERROR(SEARCH("Patriot's Day",D9)))</formula>
    </cfRule>
    <cfRule type="containsText" dxfId="91" priority="236" operator="containsText" text="National Holiday of Quebec">
      <formula>NOT(ISERROR(SEARCH("National Holiday of Quebec",D9)))</formula>
    </cfRule>
    <cfRule type="containsText" dxfId="90" priority="237" operator="containsText" text="Canada Day">
      <formula>NOT(ISERROR(SEARCH("Canada Day",D9)))</formula>
    </cfRule>
    <cfRule type="containsText" dxfId="89" priority="238" operator="containsText" text="Natal Day">
      <formula>NOT(ISERROR(SEARCH("Natal Day",D9)))</formula>
    </cfRule>
    <cfRule type="containsText" dxfId="88" priority="239" operator="containsText" text="Labor day">
      <formula>NOT(ISERROR(SEARCH("Labor day",D9)))</formula>
    </cfRule>
  </conditionalFormatting>
  <conditionalFormatting sqref="D14">
    <cfRule type="containsText" dxfId="87" priority="72" operator="containsText" text="Day after christmas">
      <formula>NOT(ISERROR(SEARCH("Day after christmas",D14)))</formula>
    </cfRule>
    <cfRule type="containsText" dxfId="86" priority="73" operator="containsText" text="Christmas day">
      <formula>NOT(ISERROR(SEARCH("Christmas day",D14)))</formula>
    </cfRule>
    <cfRule type="containsText" dxfId="85" priority="74" operator="containsText" text="Thanksgiving">
      <formula>NOT(ISERROR(SEARCH("Thanksgiving",D14)))</formula>
    </cfRule>
    <cfRule type="containsText" dxfId="84" priority="75" operator="containsText" text="The New Year's Day">
      <formula>NOT(ISERROR(SEARCH("The New Year's Day",D14)))</formula>
    </cfRule>
    <cfRule type="containsText" dxfId="83" priority="76" operator="containsText" text="The next day of new day">
      <formula>NOT(ISERROR(SEARCH("The next day of new day",D14)))</formula>
    </cfRule>
    <cfRule type="containsText" dxfId="82" priority="77" operator="containsText" text="Heritage day">
      <formula>NOT(ISERROR(SEARCH("Heritage day",D14)))</formula>
    </cfRule>
    <cfRule type="containsText" dxfId="81" priority="78" operator="containsText" text="On good friday">
      <formula>NOT(ISERROR(SEARCH("On good friday",D14)))</formula>
    </cfRule>
    <cfRule type="containsText" dxfId="80" priority="79" operator="containsText" text="Patriot's Day">
      <formula>NOT(ISERROR(SEARCH("Patriot's Day",D14)))</formula>
    </cfRule>
    <cfRule type="containsText" dxfId="79" priority="80" operator="containsText" text="National Holiday of Quebec">
      <formula>NOT(ISERROR(SEARCH("National Holiday of Quebec",D14)))</formula>
    </cfRule>
    <cfRule type="containsText" dxfId="78" priority="81" operator="containsText" text="Canada Day">
      <formula>NOT(ISERROR(SEARCH("Canada Day",D14)))</formula>
    </cfRule>
    <cfRule type="containsText" dxfId="77" priority="82" operator="containsText" text="Natal Day">
      <formula>NOT(ISERROR(SEARCH("Natal Day",D14)))</formula>
    </cfRule>
    <cfRule type="containsText" dxfId="76" priority="83" operator="containsText" text="Labor day">
      <formula>NOT(ISERROR(SEARCH("Labor day",D14)))</formula>
    </cfRule>
  </conditionalFormatting>
  <conditionalFormatting sqref="D19">
    <cfRule type="containsText" dxfId="75" priority="60" operator="containsText" text="Day after christmas">
      <formula>NOT(ISERROR(SEARCH("Day after christmas",D19)))</formula>
    </cfRule>
    <cfRule type="containsText" dxfId="74" priority="61" operator="containsText" text="Christmas day">
      <formula>NOT(ISERROR(SEARCH("Christmas day",D19)))</formula>
    </cfRule>
    <cfRule type="containsText" dxfId="73" priority="62" operator="containsText" text="Thanksgiving">
      <formula>NOT(ISERROR(SEARCH("Thanksgiving",D19)))</formula>
    </cfRule>
    <cfRule type="containsText" dxfId="72" priority="63" operator="containsText" text="The New Year's Day">
      <formula>NOT(ISERROR(SEARCH("The New Year's Day",D19)))</formula>
    </cfRule>
    <cfRule type="containsText" dxfId="71" priority="64" operator="containsText" text="The next day of new day">
      <formula>NOT(ISERROR(SEARCH("The next day of new day",D19)))</formula>
    </cfRule>
    <cfRule type="containsText" dxfId="70" priority="65" operator="containsText" text="Heritage day">
      <formula>NOT(ISERROR(SEARCH("Heritage day",D19)))</formula>
    </cfRule>
    <cfRule type="containsText" dxfId="69" priority="66" operator="containsText" text="On good friday">
      <formula>NOT(ISERROR(SEARCH("On good friday",D19)))</formula>
    </cfRule>
    <cfRule type="containsText" dxfId="68" priority="67" operator="containsText" text="Patriot's Day">
      <formula>NOT(ISERROR(SEARCH("Patriot's Day",D19)))</formula>
    </cfRule>
    <cfRule type="containsText" dxfId="67" priority="68" operator="containsText" text="National Holiday of Quebec">
      <formula>NOT(ISERROR(SEARCH("National Holiday of Quebec",D19)))</formula>
    </cfRule>
    <cfRule type="containsText" dxfId="66" priority="69" operator="containsText" text="Canada Day">
      <formula>NOT(ISERROR(SEARCH("Canada Day",D19)))</formula>
    </cfRule>
    <cfRule type="containsText" dxfId="65" priority="70" operator="containsText" text="Natal Day">
      <formula>NOT(ISERROR(SEARCH("Natal Day",D19)))</formula>
    </cfRule>
    <cfRule type="containsText" dxfId="64" priority="71" operator="containsText" text="Labor day">
      <formula>NOT(ISERROR(SEARCH("Labor day",D19)))</formula>
    </cfRule>
  </conditionalFormatting>
  <conditionalFormatting sqref="D24">
    <cfRule type="containsText" dxfId="63" priority="48" operator="containsText" text="Day after christmas">
      <formula>NOT(ISERROR(SEARCH("Day after christmas",D24)))</formula>
    </cfRule>
    <cfRule type="containsText" dxfId="62" priority="49" operator="containsText" text="Christmas day">
      <formula>NOT(ISERROR(SEARCH("Christmas day",D24)))</formula>
    </cfRule>
    <cfRule type="containsText" dxfId="61" priority="50" operator="containsText" text="Thanksgiving">
      <formula>NOT(ISERROR(SEARCH("Thanksgiving",D24)))</formula>
    </cfRule>
    <cfRule type="containsText" dxfId="60" priority="51" operator="containsText" text="The New Year's Day">
      <formula>NOT(ISERROR(SEARCH("The New Year's Day",D24)))</formula>
    </cfRule>
    <cfRule type="containsText" dxfId="59" priority="52" operator="containsText" text="The next day of new day">
      <formula>NOT(ISERROR(SEARCH("The next day of new day",D24)))</formula>
    </cfRule>
    <cfRule type="containsText" dxfId="58" priority="53" operator="containsText" text="Heritage day">
      <formula>NOT(ISERROR(SEARCH("Heritage day",D24)))</formula>
    </cfRule>
    <cfRule type="containsText" dxfId="57" priority="54" operator="containsText" text="On good friday">
      <formula>NOT(ISERROR(SEARCH("On good friday",D24)))</formula>
    </cfRule>
    <cfRule type="containsText" dxfId="56" priority="55" operator="containsText" text="Patriot's Day">
      <formula>NOT(ISERROR(SEARCH("Patriot's Day",D24)))</formula>
    </cfRule>
    <cfRule type="containsText" dxfId="55" priority="56" operator="containsText" text="National Holiday of Quebec">
      <formula>NOT(ISERROR(SEARCH("National Holiday of Quebec",D24)))</formula>
    </cfRule>
    <cfRule type="containsText" dxfId="54" priority="57" operator="containsText" text="Canada Day">
      <formula>NOT(ISERROR(SEARCH("Canada Day",D24)))</formula>
    </cfRule>
    <cfRule type="containsText" dxfId="53" priority="58" operator="containsText" text="Natal Day">
      <formula>NOT(ISERROR(SEARCH("Natal Day",D24)))</formula>
    </cfRule>
    <cfRule type="containsText" dxfId="52" priority="59" operator="containsText" text="Labor day">
      <formula>NOT(ISERROR(SEARCH("Labor day",D24)))</formula>
    </cfRule>
  </conditionalFormatting>
  <conditionalFormatting sqref="D29">
    <cfRule type="containsText" dxfId="51" priority="36" operator="containsText" text="Day after christmas">
      <formula>NOT(ISERROR(SEARCH("Day after christmas",D29)))</formula>
    </cfRule>
    <cfRule type="containsText" dxfId="50" priority="37" operator="containsText" text="Christmas day">
      <formula>NOT(ISERROR(SEARCH("Christmas day",D29)))</formula>
    </cfRule>
    <cfRule type="containsText" dxfId="49" priority="38" operator="containsText" text="Thanksgiving">
      <formula>NOT(ISERROR(SEARCH("Thanksgiving",D29)))</formula>
    </cfRule>
    <cfRule type="containsText" dxfId="48" priority="39" operator="containsText" text="The New Year's Day">
      <formula>NOT(ISERROR(SEARCH("The New Year's Day",D29)))</formula>
    </cfRule>
    <cfRule type="containsText" dxfId="47" priority="40" operator="containsText" text="The next day of new day">
      <formula>NOT(ISERROR(SEARCH("The next day of new day",D29)))</formula>
    </cfRule>
    <cfRule type="containsText" dxfId="46" priority="41" operator="containsText" text="Heritage day">
      <formula>NOT(ISERROR(SEARCH("Heritage day",D29)))</formula>
    </cfRule>
    <cfRule type="containsText" dxfId="45" priority="42" operator="containsText" text="On good friday">
      <formula>NOT(ISERROR(SEARCH("On good friday",D29)))</formula>
    </cfRule>
    <cfRule type="containsText" dxfId="44" priority="43" operator="containsText" text="Patriot's Day">
      <formula>NOT(ISERROR(SEARCH("Patriot's Day",D29)))</formula>
    </cfRule>
    <cfRule type="containsText" dxfId="43" priority="44" operator="containsText" text="National Holiday of Quebec">
      <formula>NOT(ISERROR(SEARCH("National Holiday of Quebec",D29)))</formula>
    </cfRule>
    <cfRule type="containsText" dxfId="42" priority="45" operator="containsText" text="Canada Day">
      <formula>NOT(ISERROR(SEARCH("Canada Day",D29)))</formula>
    </cfRule>
    <cfRule type="containsText" dxfId="41" priority="46" operator="containsText" text="Natal Day">
      <formula>NOT(ISERROR(SEARCH("Natal Day",D29)))</formula>
    </cfRule>
    <cfRule type="containsText" dxfId="40" priority="47" operator="containsText" text="Labor day">
      <formula>NOT(ISERROR(SEARCH("Labor day",D29)))</formula>
    </cfRule>
  </conditionalFormatting>
  <conditionalFormatting sqref="D34">
    <cfRule type="containsText" dxfId="39" priority="24" operator="containsText" text="Day after christmas">
      <formula>NOT(ISERROR(SEARCH("Day after christmas",D34)))</formula>
    </cfRule>
    <cfRule type="containsText" dxfId="38" priority="25" operator="containsText" text="Christmas day">
      <formula>NOT(ISERROR(SEARCH("Christmas day",D34)))</formula>
    </cfRule>
    <cfRule type="containsText" dxfId="37" priority="26" operator="containsText" text="Thanksgiving">
      <formula>NOT(ISERROR(SEARCH("Thanksgiving",D34)))</formula>
    </cfRule>
    <cfRule type="containsText" dxfId="36" priority="27" operator="containsText" text="The New Year's Day">
      <formula>NOT(ISERROR(SEARCH("The New Year's Day",D34)))</formula>
    </cfRule>
    <cfRule type="containsText" dxfId="35" priority="28" operator="containsText" text="The next day of new day">
      <formula>NOT(ISERROR(SEARCH("The next day of new day",D34)))</formula>
    </cfRule>
    <cfRule type="containsText" dxfId="34" priority="29" operator="containsText" text="Heritage day">
      <formula>NOT(ISERROR(SEARCH("Heritage day",D34)))</formula>
    </cfRule>
    <cfRule type="containsText" dxfId="33" priority="30" operator="containsText" text="On good friday">
      <formula>NOT(ISERROR(SEARCH("On good friday",D34)))</formula>
    </cfRule>
    <cfRule type="containsText" dxfId="32" priority="31" operator="containsText" text="Patriot's Day">
      <formula>NOT(ISERROR(SEARCH("Patriot's Day",D34)))</formula>
    </cfRule>
    <cfRule type="containsText" dxfId="31" priority="32" operator="containsText" text="National Holiday of Quebec">
      <formula>NOT(ISERROR(SEARCH("National Holiday of Quebec",D34)))</formula>
    </cfRule>
    <cfRule type="containsText" dxfId="30" priority="33" operator="containsText" text="Canada Day">
      <formula>NOT(ISERROR(SEARCH("Canada Day",D34)))</formula>
    </cfRule>
    <cfRule type="containsText" dxfId="29" priority="34" operator="containsText" text="Natal Day">
      <formula>NOT(ISERROR(SEARCH("Natal Day",D34)))</formula>
    </cfRule>
    <cfRule type="containsText" dxfId="28" priority="35" operator="containsText" text="Labor day">
      <formula>NOT(ISERROR(SEARCH("Labor day",D34)))</formula>
    </cfRule>
  </conditionalFormatting>
  <conditionalFormatting sqref="D45">
    <cfRule type="containsText" dxfId="27" priority="247" operator="containsText" text="Day after thanksgiving">
      <formula>NOT(ISERROR(SEARCH("Day after thanksgiving",D45)))</formula>
    </cfRule>
    <cfRule type="containsText" dxfId="26" priority="248" operator="containsText" text="Thanksgiving">
      <formula>NOT(ISERROR(SEARCH("Thanksgiving",D45)))</formula>
    </cfRule>
    <cfRule type="containsText" dxfId="25" priority="249" operator="containsText" text="Labor day">
      <formula>NOT(ISERROR(SEARCH("Labor day",D45)))</formula>
    </cfRule>
    <cfRule type="containsText" dxfId="24" priority="250" operator="containsText" text="Independence day">
      <formula>NOT(ISERROR(SEARCH("Independence day",D45)))</formula>
    </cfRule>
    <cfRule type="containsText" dxfId="23" priority="251" operator="containsText" text="On Good friday">
      <formula>NOT(ISERROR(SEARCH("On Good friday",D45)))</formula>
    </cfRule>
    <cfRule type="containsText" dxfId="22" priority="252" operator="containsText" text="Next day of new day">
      <formula>NOT(ISERROR(SEARCH("Next day of new day",D45)))</formula>
    </cfRule>
    <cfRule type="containsText" dxfId="21" priority="253" operator="containsText" text="New Year's day">
      <formula>NOT(ISERROR(SEARCH("New Year's day",D45)))</formula>
    </cfRule>
    <cfRule type="containsText" dxfId="20" priority="254" operator="containsText" text="Christmas Day">
      <formula>NOT(ISERROR(SEARCH("Christmas Day",D45)))</formula>
    </cfRule>
    <cfRule type="containsText" dxfId="19" priority="255" operator="containsText" text="Day After Christmas">
      <formula>NOT(ISERROR(SEARCH("Day After Christmas",D45)))</formula>
    </cfRule>
  </conditionalFormatting>
  <conditionalFormatting sqref="E13">
    <cfRule type="cellIs" dxfId="18" priority="246" operator="notEqual">
      <formula>SUM($M$9:$O$13)</formula>
    </cfRule>
  </conditionalFormatting>
  <conditionalFormatting sqref="E18">
    <cfRule type="cellIs" dxfId="17" priority="11" operator="notEqual">
      <formula>SUM($M$14:$O$18)</formula>
    </cfRule>
  </conditionalFormatting>
  <conditionalFormatting sqref="E23">
    <cfRule type="cellIs" dxfId="16" priority="10" operator="notEqual">
      <formula>SUM($M$19:$O$23)</formula>
    </cfRule>
  </conditionalFormatting>
  <conditionalFormatting sqref="E28">
    <cfRule type="cellIs" dxfId="15" priority="9" operator="notEqual">
      <formula>SUM($M$24:$O$28)</formula>
    </cfRule>
  </conditionalFormatting>
  <conditionalFormatting sqref="E33">
    <cfRule type="cellIs" dxfId="14" priority="8" operator="notEqual">
      <formula>SUM($M$29:$O$33)</formula>
    </cfRule>
  </conditionalFormatting>
  <conditionalFormatting sqref="E38">
    <cfRule type="cellIs" dxfId="13" priority="7" operator="notEqual">
      <formula>SUM($M$34:$O$38)</formula>
    </cfRule>
  </conditionalFormatting>
  <conditionalFormatting sqref="E43">
    <cfRule type="cellIs" dxfId="12" priority="3" operator="notEqual">
      <formula>SUM($L$39:$O$43)</formula>
    </cfRule>
  </conditionalFormatting>
  <conditionalFormatting sqref="H12:K42">
    <cfRule type="containsText" dxfId="11" priority="1" operator="containsText" text="Day">
      <formula>NOT(ISERROR(SEARCH("Day",H12)))</formula>
    </cfRule>
    <cfRule type="containsText" dxfId="10" priority="2" operator="containsText" text="Night">
      <formula>NOT(ISERROR(SEARCH("Night",H12)))</formula>
    </cfRule>
  </conditionalFormatting>
  <dataValidations count="1">
    <dataValidation showInputMessage="1" showErrorMessage="1" sqref="L9" xr:uid="{4BE34AAB-E837-4B93-856B-67EBCE0AADB7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scale="63" orientation="portrait" r:id="rId1"/>
  <headerFooter>
    <oddFooter>&amp;L&amp;"Arial,Italique"&amp;Z&amp;F</oddFooter>
  </headerFooter>
  <ignoredErrors>
    <ignoredError sqref="M44:O44 J48:J5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7E053A-3211-4F62-A882-4F9236131067}">
          <x14:formula1>
            <xm:f>Period!$I$3:$I$12</xm:f>
          </x14:formula1>
          <xm:sqref>H43:K43 H13:K13 H18:K18 H23:K23 H28:K28 H33:K33 H38:K38</xm:sqref>
        </x14:dataValidation>
        <x14:dataValidation type="list" allowBlank="1" showInputMessage="1" showErrorMessage="1" xr:uid="{D25C1D0D-6AE7-4154-BEBD-FB89908EA4C9}">
          <x14:formula1>
            <xm:f>Period!$I$13:$I$14</xm:f>
          </x14:formula1>
          <xm:sqref>H12:K12 H17:K17 H22:K22 H27:K27 H32:K32 H37:K37 H42:K42</xm:sqref>
        </x14:dataValidation>
        <x14:dataValidation type="list" allowBlank="1" showInputMessage="1" showErrorMessage="1" xr:uid="{43111D34-6603-4B00-9561-C1A856C58360}">
          <x14:formula1>
            <xm:f>Period!$X$3:$X$23</xm:f>
          </x14:formula1>
          <xm:sqref>B5:E5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FCF9-6A90-4312-B38D-407FA2A81528}">
  <sheetPr>
    <pageSetUpPr fitToPage="1"/>
  </sheetPr>
  <dimension ref="A1:AA61"/>
  <sheetViews>
    <sheetView showGridLines="0" zoomScale="90" zoomScaleNormal="90" zoomScalePageLayoutView="70" workbookViewId="0">
      <selection activeCell="G25" sqref="G25:J25"/>
    </sheetView>
  </sheetViews>
  <sheetFormatPr baseColWidth="10" defaultColWidth="39.42578125" defaultRowHeight="12.75"/>
  <cols>
    <col min="1" max="1" width="3.7109375" style="557" customWidth="1"/>
    <col min="2" max="2" width="4.5703125" style="557" customWidth="1"/>
    <col min="3" max="3" width="6.28515625" style="557" customWidth="1"/>
    <col min="4" max="4" width="5.85546875" style="557" customWidth="1"/>
    <col min="5" max="5" width="10.85546875" style="558" customWidth="1"/>
    <col min="6" max="6" width="16.140625" style="557" customWidth="1"/>
    <col min="7" max="7" width="37.28515625" style="557" customWidth="1"/>
    <col min="8" max="8" width="9.42578125" style="557" customWidth="1"/>
    <col min="9" max="9" width="9.7109375" style="557" customWidth="1"/>
    <col min="10" max="10" width="4.42578125" style="557" customWidth="1"/>
    <col min="11" max="13" width="6.7109375" style="564" customWidth="1"/>
    <col min="14" max="14" width="6.5703125" style="564" customWidth="1"/>
    <col min="15" max="15" width="6.42578125" style="564" customWidth="1"/>
    <col min="16" max="16" width="7" style="557" customWidth="1"/>
    <col min="17" max="17" width="6.42578125" style="557" customWidth="1"/>
    <col min="18" max="248" width="11.42578125" style="557" customWidth="1"/>
    <col min="249" max="249" width="5.42578125" style="557" customWidth="1"/>
    <col min="250" max="250" width="5" style="557" customWidth="1"/>
    <col min="251" max="251" width="10.5703125" style="557" bestFit="1" customWidth="1"/>
    <col min="252" max="252" width="10" style="557" bestFit="1" customWidth="1"/>
    <col min="253" max="253" width="6.42578125" style="557" customWidth="1"/>
    <col min="254" max="254" width="39.42578125" style="557"/>
    <col min="255" max="255" width="3.85546875" style="557" customWidth="1"/>
    <col min="256" max="256" width="4.5703125" style="557" customWidth="1"/>
    <col min="257" max="257" width="10.85546875" style="557" customWidth="1"/>
    <col min="258" max="258" width="9.140625" style="557" customWidth="1"/>
    <col min="259" max="259" width="17.140625" style="557" customWidth="1"/>
    <col min="260" max="260" width="37.28515625" style="557" customWidth="1"/>
    <col min="261" max="261" width="2.140625" style="557" customWidth="1"/>
    <col min="262" max="262" width="15.5703125" style="557" customWidth="1"/>
    <col min="263" max="263" width="4.42578125" style="557" customWidth="1"/>
    <col min="264" max="264" width="4.5703125" style="557" bestFit="1" customWidth="1"/>
    <col min="265" max="265" width="4.5703125" style="557" customWidth="1"/>
    <col min="266" max="266" width="5.140625" style="557" bestFit="1" customWidth="1"/>
    <col min="267" max="267" width="5.5703125" style="557" bestFit="1" customWidth="1"/>
    <col min="268" max="268" width="4.5703125" style="557" customWidth="1"/>
    <col min="269" max="269" width="4.140625" style="557" customWidth="1"/>
    <col min="270" max="270" width="3.85546875" style="557" customWidth="1"/>
    <col min="271" max="271" width="5.140625" style="557" bestFit="1" customWidth="1"/>
    <col min="272" max="272" width="7" style="557" customWidth="1"/>
    <col min="273" max="504" width="11.42578125" style="557" customWidth="1"/>
    <col min="505" max="505" width="5.42578125" style="557" customWidth="1"/>
    <col min="506" max="506" width="5" style="557" customWidth="1"/>
    <col min="507" max="507" width="10.5703125" style="557" bestFit="1" customWidth="1"/>
    <col min="508" max="508" width="10" style="557" bestFit="1" customWidth="1"/>
    <col min="509" max="509" width="6.42578125" style="557" customWidth="1"/>
    <col min="510" max="510" width="39.42578125" style="557"/>
    <col min="511" max="511" width="3.85546875" style="557" customWidth="1"/>
    <col min="512" max="512" width="4.5703125" style="557" customWidth="1"/>
    <col min="513" max="513" width="10.85546875" style="557" customWidth="1"/>
    <col min="514" max="514" width="9.140625" style="557" customWidth="1"/>
    <col min="515" max="515" width="17.140625" style="557" customWidth="1"/>
    <col min="516" max="516" width="37.28515625" style="557" customWidth="1"/>
    <col min="517" max="517" width="2.140625" style="557" customWidth="1"/>
    <col min="518" max="518" width="15.5703125" style="557" customWidth="1"/>
    <col min="519" max="519" width="4.42578125" style="557" customWidth="1"/>
    <col min="520" max="520" width="4.5703125" style="557" bestFit="1" customWidth="1"/>
    <col min="521" max="521" width="4.5703125" style="557" customWidth="1"/>
    <col min="522" max="522" width="5.140625" style="557" bestFit="1" customWidth="1"/>
    <col min="523" max="523" width="5.5703125" style="557" bestFit="1" customWidth="1"/>
    <col min="524" max="524" width="4.5703125" style="557" customWidth="1"/>
    <col min="525" max="525" width="4.140625" style="557" customWidth="1"/>
    <col min="526" max="526" width="3.85546875" style="557" customWidth="1"/>
    <col min="527" max="527" width="5.140625" style="557" bestFit="1" customWidth="1"/>
    <col min="528" max="528" width="7" style="557" customWidth="1"/>
    <col min="529" max="760" width="11.42578125" style="557" customWidth="1"/>
    <col min="761" max="761" width="5.42578125" style="557" customWidth="1"/>
    <col min="762" max="762" width="5" style="557" customWidth="1"/>
    <col min="763" max="763" width="10.5703125" style="557" bestFit="1" customWidth="1"/>
    <col min="764" max="764" width="10" style="557" bestFit="1" customWidth="1"/>
    <col min="765" max="765" width="6.42578125" style="557" customWidth="1"/>
    <col min="766" max="766" width="39.42578125" style="557"/>
    <col min="767" max="767" width="3.85546875" style="557" customWidth="1"/>
    <col min="768" max="768" width="4.5703125" style="557" customWidth="1"/>
    <col min="769" max="769" width="10.85546875" style="557" customWidth="1"/>
    <col min="770" max="770" width="9.140625" style="557" customWidth="1"/>
    <col min="771" max="771" width="17.140625" style="557" customWidth="1"/>
    <col min="772" max="772" width="37.28515625" style="557" customWidth="1"/>
    <col min="773" max="773" width="2.140625" style="557" customWidth="1"/>
    <col min="774" max="774" width="15.5703125" style="557" customWidth="1"/>
    <col min="775" max="775" width="4.42578125" style="557" customWidth="1"/>
    <col min="776" max="776" width="4.5703125" style="557" bestFit="1" customWidth="1"/>
    <col min="777" max="777" width="4.5703125" style="557" customWidth="1"/>
    <col min="778" max="778" width="5.140625" style="557" bestFit="1" customWidth="1"/>
    <col min="779" max="779" width="5.5703125" style="557" bestFit="1" customWidth="1"/>
    <col min="780" max="780" width="4.5703125" style="557" customWidth="1"/>
    <col min="781" max="781" width="4.140625" style="557" customWidth="1"/>
    <col min="782" max="782" width="3.85546875" style="557" customWidth="1"/>
    <col min="783" max="783" width="5.140625" style="557" bestFit="1" customWidth="1"/>
    <col min="784" max="784" width="7" style="557" customWidth="1"/>
    <col min="785" max="1016" width="11.42578125" style="557" customWidth="1"/>
    <col min="1017" max="1017" width="5.42578125" style="557" customWidth="1"/>
    <col min="1018" max="1018" width="5" style="557" customWidth="1"/>
    <col min="1019" max="1019" width="10.5703125" style="557" bestFit="1" customWidth="1"/>
    <col min="1020" max="1020" width="10" style="557" bestFit="1" customWidth="1"/>
    <col min="1021" max="1021" width="6.42578125" style="557" customWidth="1"/>
    <col min="1022" max="1022" width="39.42578125" style="557"/>
    <col min="1023" max="1023" width="3.85546875" style="557" customWidth="1"/>
    <col min="1024" max="1024" width="4.5703125" style="557" customWidth="1"/>
    <col min="1025" max="1025" width="10.85546875" style="557" customWidth="1"/>
    <col min="1026" max="1026" width="9.140625" style="557" customWidth="1"/>
    <col min="1027" max="1027" width="17.140625" style="557" customWidth="1"/>
    <col min="1028" max="1028" width="37.28515625" style="557" customWidth="1"/>
    <col min="1029" max="1029" width="2.140625" style="557" customWidth="1"/>
    <col min="1030" max="1030" width="15.5703125" style="557" customWidth="1"/>
    <col min="1031" max="1031" width="4.42578125" style="557" customWidth="1"/>
    <col min="1032" max="1032" width="4.5703125" style="557" bestFit="1" customWidth="1"/>
    <col min="1033" max="1033" width="4.5703125" style="557" customWidth="1"/>
    <col min="1034" max="1034" width="5.140625" style="557" bestFit="1" customWidth="1"/>
    <col min="1035" max="1035" width="5.5703125" style="557" bestFit="1" customWidth="1"/>
    <col min="1036" max="1036" width="4.5703125" style="557" customWidth="1"/>
    <col min="1037" max="1037" width="4.140625" style="557" customWidth="1"/>
    <col min="1038" max="1038" width="3.85546875" style="557" customWidth="1"/>
    <col min="1039" max="1039" width="5.140625" style="557" bestFit="1" customWidth="1"/>
    <col min="1040" max="1040" width="7" style="557" customWidth="1"/>
    <col min="1041" max="1272" width="11.42578125" style="557" customWidth="1"/>
    <col min="1273" max="1273" width="5.42578125" style="557" customWidth="1"/>
    <col min="1274" max="1274" width="5" style="557" customWidth="1"/>
    <col min="1275" max="1275" width="10.5703125" style="557" bestFit="1" customWidth="1"/>
    <col min="1276" max="1276" width="10" style="557" bestFit="1" customWidth="1"/>
    <col min="1277" max="1277" width="6.42578125" style="557" customWidth="1"/>
    <col min="1278" max="1278" width="39.42578125" style="557"/>
    <col min="1279" max="1279" width="3.85546875" style="557" customWidth="1"/>
    <col min="1280" max="1280" width="4.5703125" style="557" customWidth="1"/>
    <col min="1281" max="1281" width="10.85546875" style="557" customWidth="1"/>
    <col min="1282" max="1282" width="9.140625" style="557" customWidth="1"/>
    <col min="1283" max="1283" width="17.140625" style="557" customWidth="1"/>
    <col min="1284" max="1284" width="37.28515625" style="557" customWidth="1"/>
    <col min="1285" max="1285" width="2.140625" style="557" customWidth="1"/>
    <col min="1286" max="1286" width="15.5703125" style="557" customWidth="1"/>
    <col min="1287" max="1287" width="4.42578125" style="557" customWidth="1"/>
    <col min="1288" max="1288" width="4.5703125" style="557" bestFit="1" customWidth="1"/>
    <col min="1289" max="1289" width="4.5703125" style="557" customWidth="1"/>
    <col min="1290" max="1290" width="5.140625" style="557" bestFit="1" customWidth="1"/>
    <col min="1291" max="1291" width="5.5703125" style="557" bestFit="1" customWidth="1"/>
    <col min="1292" max="1292" width="4.5703125" style="557" customWidth="1"/>
    <col min="1293" max="1293" width="4.140625" style="557" customWidth="1"/>
    <col min="1294" max="1294" width="3.85546875" style="557" customWidth="1"/>
    <col min="1295" max="1295" width="5.140625" style="557" bestFit="1" customWidth="1"/>
    <col min="1296" max="1296" width="7" style="557" customWidth="1"/>
    <col min="1297" max="1528" width="11.42578125" style="557" customWidth="1"/>
    <col min="1529" max="1529" width="5.42578125" style="557" customWidth="1"/>
    <col min="1530" max="1530" width="5" style="557" customWidth="1"/>
    <col min="1531" max="1531" width="10.5703125" style="557" bestFit="1" customWidth="1"/>
    <col min="1532" max="1532" width="10" style="557" bestFit="1" customWidth="1"/>
    <col min="1533" max="1533" width="6.42578125" style="557" customWidth="1"/>
    <col min="1534" max="1534" width="39.42578125" style="557"/>
    <col min="1535" max="1535" width="3.85546875" style="557" customWidth="1"/>
    <col min="1536" max="1536" width="4.5703125" style="557" customWidth="1"/>
    <col min="1537" max="1537" width="10.85546875" style="557" customWidth="1"/>
    <col min="1538" max="1538" width="9.140625" style="557" customWidth="1"/>
    <col min="1539" max="1539" width="17.140625" style="557" customWidth="1"/>
    <col min="1540" max="1540" width="37.28515625" style="557" customWidth="1"/>
    <col min="1541" max="1541" width="2.140625" style="557" customWidth="1"/>
    <col min="1542" max="1542" width="15.5703125" style="557" customWidth="1"/>
    <col min="1543" max="1543" width="4.42578125" style="557" customWidth="1"/>
    <col min="1544" max="1544" width="4.5703125" style="557" bestFit="1" customWidth="1"/>
    <col min="1545" max="1545" width="4.5703125" style="557" customWidth="1"/>
    <col min="1546" max="1546" width="5.140625" style="557" bestFit="1" customWidth="1"/>
    <col min="1547" max="1547" width="5.5703125" style="557" bestFit="1" customWidth="1"/>
    <col min="1548" max="1548" width="4.5703125" style="557" customWidth="1"/>
    <col min="1549" max="1549" width="4.140625" style="557" customWidth="1"/>
    <col min="1550" max="1550" width="3.85546875" style="557" customWidth="1"/>
    <col min="1551" max="1551" width="5.140625" style="557" bestFit="1" customWidth="1"/>
    <col min="1552" max="1552" width="7" style="557" customWidth="1"/>
    <col min="1553" max="1784" width="11.42578125" style="557" customWidth="1"/>
    <col min="1785" max="1785" width="5.42578125" style="557" customWidth="1"/>
    <col min="1786" max="1786" width="5" style="557" customWidth="1"/>
    <col min="1787" max="1787" width="10.5703125" style="557" bestFit="1" customWidth="1"/>
    <col min="1788" max="1788" width="10" style="557" bestFit="1" customWidth="1"/>
    <col min="1789" max="1789" width="6.42578125" style="557" customWidth="1"/>
    <col min="1790" max="1790" width="39.42578125" style="557"/>
    <col min="1791" max="1791" width="3.85546875" style="557" customWidth="1"/>
    <col min="1792" max="1792" width="4.5703125" style="557" customWidth="1"/>
    <col min="1793" max="1793" width="10.85546875" style="557" customWidth="1"/>
    <col min="1794" max="1794" width="9.140625" style="557" customWidth="1"/>
    <col min="1795" max="1795" width="17.140625" style="557" customWidth="1"/>
    <col min="1796" max="1796" width="37.28515625" style="557" customWidth="1"/>
    <col min="1797" max="1797" width="2.140625" style="557" customWidth="1"/>
    <col min="1798" max="1798" width="15.5703125" style="557" customWidth="1"/>
    <col min="1799" max="1799" width="4.42578125" style="557" customWidth="1"/>
    <col min="1800" max="1800" width="4.5703125" style="557" bestFit="1" customWidth="1"/>
    <col min="1801" max="1801" width="4.5703125" style="557" customWidth="1"/>
    <col min="1802" max="1802" width="5.140625" style="557" bestFit="1" customWidth="1"/>
    <col min="1803" max="1803" width="5.5703125" style="557" bestFit="1" customWidth="1"/>
    <col min="1804" max="1804" width="4.5703125" style="557" customWidth="1"/>
    <col min="1805" max="1805" width="4.140625" style="557" customWidth="1"/>
    <col min="1806" max="1806" width="3.85546875" style="557" customWidth="1"/>
    <col min="1807" max="1807" width="5.140625" style="557" bestFit="1" customWidth="1"/>
    <col min="1808" max="1808" width="7" style="557" customWidth="1"/>
    <col min="1809" max="2040" width="11.42578125" style="557" customWidth="1"/>
    <col min="2041" max="2041" width="5.42578125" style="557" customWidth="1"/>
    <col min="2042" max="2042" width="5" style="557" customWidth="1"/>
    <col min="2043" max="2043" width="10.5703125" style="557" bestFit="1" customWidth="1"/>
    <col min="2044" max="2044" width="10" style="557" bestFit="1" customWidth="1"/>
    <col min="2045" max="2045" width="6.42578125" style="557" customWidth="1"/>
    <col min="2046" max="2046" width="39.42578125" style="557"/>
    <col min="2047" max="2047" width="3.85546875" style="557" customWidth="1"/>
    <col min="2048" max="2048" width="4.5703125" style="557" customWidth="1"/>
    <col min="2049" max="2049" width="10.85546875" style="557" customWidth="1"/>
    <col min="2050" max="2050" width="9.140625" style="557" customWidth="1"/>
    <col min="2051" max="2051" width="17.140625" style="557" customWidth="1"/>
    <col min="2052" max="2052" width="37.28515625" style="557" customWidth="1"/>
    <col min="2053" max="2053" width="2.140625" style="557" customWidth="1"/>
    <col min="2054" max="2054" width="15.5703125" style="557" customWidth="1"/>
    <col min="2055" max="2055" width="4.42578125" style="557" customWidth="1"/>
    <col min="2056" max="2056" width="4.5703125" style="557" bestFit="1" customWidth="1"/>
    <col min="2057" max="2057" width="4.5703125" style="557" customWidth="1"/>
    <col min="2058" max="2058" width="5.140625" style="557" bestFit="1" customWidth="1"/>
    <col min="2059" max="2059" width="5.5703125" style="557" bestFit="1" customWidth="1"/>
    <col min="2060" max="2060" width="4.5703125" style="557" customWidth="1"/>
    <col min="2061" max="2061" width="4.140625" style="557" customWidth="1"/>
    <col min="2062" max="2062" width="3.85546875" style="557" customWidth="1"/>
    <col min="2063" max="2063" width="5.140625" style="557" bestFit="1" customWidth="1"/>
    <col min="2064" max="2064" width="7" style="557" customWidth="1"/>
    <col min="2065" max="2296" width="11.42578125" style="557" customWidth="1"/>
    <col min="2297" max="2297" width="5.42578125" style="557" customWidth="1"/>
    <col min="2298" max="2298" width="5" style="557" customWidth="1"/>
    <col min="2299" max="2299" width="10.5703125" style="557" bestFit="1" customWidth="1"/>
    <col min="2300" max="2300" width="10" style="557" bestFit="1" customWidth="1"/>
    <col min="2301" max="2301" width="6.42578125" style="557" customWidth="1"/>
    <col min="2302" max="2302" width="39.42578125" style="557"/>
    <col min="2303" max="2303" width="3.85546875" style="557" customWidth="1"/>
    <col min="2304" max="2304" width="4.5703125" style="557" customWidth="1"/>
    <col min="2305" max="2305" width="10.85546875" style="557" customWidth="1"/>
    <col min="2306" max="2306" width="9.140625" style="557" customWidth="1"/>
    <col min="2307" max="2307" width="17.140625" style="557" customWidth="1"/>
    <col min="2308" max="2308" width="37.28515625" style="557" customWidth="1"/>
    <col min="2309" max="2309" width="2.140625" style="557" customWidth="1"/>
    <col min="2310" max="2310" width="15.5703125" style="557" customWidth="1"/>
    <col min="2311" max="2311" width="4.42578125" style="557" customWidth="1"/>
    <col min="2312" max="2312" width="4.5703125" style="557" bestFit="1" customWidth="1"/>
    <col min="2313" max="2313" width="4.5703125" style="557" customWidth="1"/>
    <col min="2314" max="2314" width="5.140625" style="557" bestFit="1" customWidth="1"/>
    <col min="2315" max="2315" width="5.5703125" style="557" bestFit="1" customWidth="1"/>
    <col min="2316" max="2316" width="4.5703125" style="557" customWidth="1"/>
    <col min="2317" max="2317" width="4.140625" style="557" customWidth="1"/>
    <col min="2318" max="2318" width="3.85546875" style="557" customWidth="1"/>
    <col min="2319" max="2319" width="5.140625" style="557" bestFit="1" customWidth="1"/>
    <col min="2320" max="2320" width="7" style="557" customWidth="1"/>
    <col min="2321" max="2552" width="11.42578125" style="557" customWidth="1"/>
    <col min="2553" max="2553" width="5.42578125" style="557" customWidth="1"/>
    <col min="2554" max="2554" width="5" style="557" customWidth="1"/>
    <col min="2555" max="2555" width="10.5703125" style="557" bestFit="1" customWidth="1"/>
    <col min="2556" max="2556" width="10" style="557" bestFit="1" customWidth="1"/>
    <col min="2557" max="2557" width="6.42578125" style="557" customWidth="1"/>
    <col min="2558" max="2558" width="39.42578125" style="557"/>
    <col min="2559" max="2559" width="3.85546875" style="557" customWidth="1"/>
    <col min="2560" max="2560" width="4.5703125" style="557" customWidth="1"/>
    <col min="2561" max="2561" width="10.85546875" style="557" customWidth="1"/>
    <col min="2562" max="2562" width="9.140625" style="557" customWidth="1"/>
    <col min="2563" max="2563" width="17.140625" style="557" customWidth="1"/>
    <col min="2564" max="2564" width="37.28515625" style="557" customWidth="1"/>
    <col min="2565" max="2565" width="2.140625" style="557" customWidth="1"/>
    <col min="2566" max="2566" width="15.5703125" style="557" customWidth="1"/>
    <col min="2567" max="2567" width="4.42578125" style="557" customWidth="1"/>
    <col min="2568" max="2568" width="4.5703125" style="557" bestFit="1" customWidth="1"/>
    <col min="2569" max="2569" width="4.5703125" style="557" customWidth="1"/>
    <col min="2570" max="2570" width="5.140625" style="557" bestFit="1" customWidth="1"/>
    <col min="2571" max="2571" width="5.5703125" style="557" bestFit="1" customWidth="1"/>
    <col min="2572" max="2572" width="4.5703125" style="557" customWidth="1"/>
    <col min="2573" max="2573" width="4.140625" style="557" customWidth="1"/>
    <col min="2574" max="2574" width="3.85546875" style="557" customWidth="1"/>
    <col min="2575" max="2575" width="5.140625" style="557" bestFit="1" customWidth="1"/>
    <col min="2576" max="2576" width="7" style="557" customWidth="1"/>
    <col min="2577" max="2808" width="11.42578125" style="557" customWidth="1"/>
    <col min="2809" max="2809" width="5.42578125" style="557" customWidth="1"/>
    <col min="2810" max="2810" width="5" style="557" customWidth="1"/>
    <col min="2811" max="2811" width="10.5703125" style="557" bestFit="1" customWidth="1"/>
    <col min="2812" max="2812" width="10" style="557" bestFit="1" customWidth="1"/>
    <col min="2813" max="2813" width="6.42578125" style="557" customWidth="1"/>
    <col min="2814" max="2814" width="39.42578125" style="557"/>
    <col min="2815" max="2815" width="3.85546875" style="557" customWidth="1"/>
    <col min="2816" max="2816" width="4.5703125" style="557" customWidth="1"/>
    <col min="2817" max="2817" width="10.85546875" style="557" customWidth="1"/>
    <col min="2818" max="2818" width="9.140625" style="557" customWidth="1"/>
    <col min="2819" max="2819" width="17.140625" style="557" customWidth="1"/>
    <col min="2820" max="2820" width="37.28515625" style="557" customWidth="1"/>
    <col min="2821" max="2821" width="2.140625" style="557" customWidth="1"/>
    <col min="2822" max="2822" width="15.5703125" style="557" customWidth="1"/>
    <col min="2823" max="2823" width="4.42578125" style="557" customWidth="1"/>
    <col min="2824" max="2824" width="4.5703125" style="557" bestFit="1" customWidth="1"/>
    <col min="2825" max="2825" width="4.5703125" style="557" customWidth="1"/>
    <col min="2826" max="2826" width="5.140625" style="557" bestFit="1" customWidth="1"/>
    <col min="2827" max="2827" width="5.5703125" style="557" bestFit="1" customWidth="1"/>
    <col min="2828" max="2828" width="4.5703125" style="557" customWidth="1"/>
    <col min="2829" max="2829" width="4.140625" style="557" customWidth="1"/>
    <col min="2830" max="2830" width="3.85546875" style="557" customWidth="1"/>
    <col min="2831" max="2831" width="5.140625" style="557" bestFit="1" customWidth="1"/>
    <col min="2832" max="2832" width="7" style="557" customWidth="1"/>
    <col min="2833" max="3064" width="11.42578125" style="557" customWidth="1"/>
    <col min="3065" max="3065" width="5.42578125" style="557" customWidth="1"/>
    <col min="3066" max="3066" width="5" style="557" customWidth="1"/>
    <col min="3067" max="3067" width="10.5703125" style="557" bestFit="1" customWidth="1"/>
    <col min="3068" max="3068" width="10" style="557" bestFit="1" customWidth="1"/>
    <col min="3069" max="3069" width="6.42578125" style="557" customWidth="1"/>
    <col min="3070" max="3070" width="39.42578125" style="557"/>
    <col min="3071" max="3071" width="3.85546875" style="557" customWidth="1"/>
    <col min="3072" max="3072" width="4.5703125" style="557" customWidth="1"/>
    <col min="3073" max="3073" width="10.85546875" style="557" customWidth="1"/>
    <col min="3074" max="3074" width="9.140625" style="557" customWidth="1"/>
    <col min="3075" max="3075" width="17.140625" style="557" customWidth="1"/>
    <col min="3076" max="3076" width="37.28515625" style="557" customWidth="1"/>
    <col min="3077" max="3077" width="2.140625" style="557" customWidth="1"/>
    <col min="3078" max="3078" width="15.5703125" style="557" customWidth="1"/>
    <col min="3079" max="3079" width="4.42578125" style="557" customWidth="1"/>
    <col min="3080" max="3080" width="4.5703125" style="557" bestFit="1" customWidth="1"/>
    <col min="3081" max="3081" width="4.5703125" style="557" customWidth="1"/>
    <col min="3082" max="3082" width="5.140625" style="557" bestFit="1" customWidth="1"/>
    <col min="3083" max="3083" width="5.5703125" style="557" bestFit="1" customWidth="1"/>
    <col min="3084" max="3084" width="4.5703125" style="557" customWidth="1"/>
    <col min="3085" max="3085" width="4.140625" style="557" customWidth="1"/>
    <col min="3086" max="3086" width="3.85546875" style="557" customWidth="1"/>
    <col min="3087" max="3087" width="5.140625" style="557" bestFit="1" customWidth="1"/>
    <col min="3088" max="3088" width="7" style="557" customWidth="1"/>
    <col min="3089" max="3320" width="11.42578125" style="557" customWidth="1"/>
    <col min="3321" max="3321" width="5.42578125" style="557" customWidth="1"/>
    <col min="3322" max="3322" width="5" style="557" customWidth="1"/>
    <col min="3323" max="3323" width="10.5703125" style="557" bestFit="1" customWidth="1"/>
    <col min="3324" max="3324" width="10" style="557" bestFit="1" customWidth="1"/>
    <col min="3325" max="3325" width="6.42578125" style="557" customWidth="1"/>
    <col min="3326" max="3326" width="39.42578125" style="557"/>
    <col min="3327" max="3327" width="3.85546875" style="557" customWidth="1"/>
    <col min="3328" max="3328" width="4.5703125" style="557" customWidth="1"/>
    <col min="3329" max="3329" width="10.85546875" style="557" customWidth="1"/>
    <col min="3330" max="3330" width="9.140625" style="557" customWidth="1"/>
    <col min="3331" max="3331" width="17.140625" style="557" customWidth="1"/>
    <col min="3332" max="3332" width="37.28515625" style="557" customWidth="1"/>
    <col min="3333" max="3333" width="2.140625" style="557" customWidth="1"/>
    <col min="3334" max="3334" width="15.5703125" style="557" customWidth="1"/>
    <col min="3335" max="3335" width="4.42578125" style="557" customWidth="1"/>
    <col min="3336" max="3336" width="4.5703125" style="557" bestFit="1" customWidth="1"/>
    <col min="3337" max="3337" width="4.5703125" style="557" customWidth="1"/>
    <col min="3338" max="3338" width="5.140625" style="557" bestFit="1" customWidth="1"/>
    <col min="3339" max="3339" width="5.5703125" style="557" bestFit="1" customWidth="1"/>
    <col min="3340" max="3340" width="4.5703125" style="557" customWidth="1"/>
    <col min="3341" max="3341" width="4.140625" style="557" customWidth="1"/>
    <col min="3342" max="3342" width="3.85546875" style="557" customWidth="1"/>
    <col min="3343" max="3343" width="5.140625" style="557" bestFit="1" customWidth="1"/>
    <col min="3344" max="3344" width="7" style="557" customWidth="1"/>
    <col min="3345" max="3576" width="11.42578125" style="557" customWidth="1"/>
    <col min="3577" max="3577" width="5.42578125" style="557" customWidth="1"/>
    <col min="3578" max="3578" width="5" style="557" customWidth="1"/>
    <col min="3579" max="3579" width="10.5703125" style="557" bestFit="1" customWidth="1"/>
    <col min="3580" max="3580" width="10" style="557" bestFit="1" customWidth="1"/>
    <col min="3581" max="3581" width="6.42578125" style="557" customWidth="1"/>
    <col min="3582" max="3582" width="39.42578125" style="557"/>
    <col min="3583" max="3583" width="3.85546875" style="557" customWidth="1"/>
    <col min="3584" max="3584" width="4.5703125" style="557" customWidth="1"/>
    <col min="3585" max="3585" width="10.85546875" style="557" customWidth="1"/>
    <col min="3586" max="3586" width="9.140625" style="557" customWidth="1"/>
    <col min="3587" max="3587" width="17.140625" style="557" customWidth="1"/>
    <col min="3588" max="3588" width="37.28515625" style="557" customWidth="1"/>
    <col min="3589" max="3589" width="2.140625" style="557" customWidth="1"/>
    <col min="3590" max="3590" width="15.5703125" style="557" customWidth="1"/>
    <col min="3591" max="3591" width="4.42578125" style="557" customWidth="1"/>
    <col min="3592" max="3592" width="4.5703125" style="557" bestFit="1" customWidth="1"/>
    <col min="3593" max="3593" width="4.5703125" style="557" customWidth="1"/>
    <col min="3594" max="3594" width="5.140625" style="557" bestFit="1" customWidth="1"/>
    <col min="3595" max="3595" width="5.5703125" style="557" bestFit="1" customWidth="1"/>
    <col min="3596" max="3596" width="4.5703125" style="557" customWidth="1"/>
    <col min="3597" max="3597" width="4.140625" style="557" customWidth="1"/>
    <col min="3598" max="3598" width="3.85546875" style="557" customWidth="1"/>
    <col min="3599" max="3599" width="5.140625" style="557" bestFit="1" customWidth="1"/>
    <col min="3600" max="3600" width="7" style="557" customWidth="1"/>
    <col min="3601" max="3832" width="11.42578125" style="557" customWidth="1"/>
    <col min="3833" max="3833" width="5.42578125" style="557" customWidth="1"/>
    <col min="3834" max="3834" width="5" style="557" customWidth="1"/>
    <col min="3835" max="3835" width="10.5703125" style="557" bestFit="1" customWidth="1"/>
    <col min="3836" max="3836" width="10" style="557" bestFit="1" customWidth="1"/>
    <col min="3837" max="3837" width="6.42578125" style="557" customWidth="1"/>
    <col min="3838" max="3838" width="39.42578125" style="557"/>
    <col min="3839" max="3839" width="3.85546875" style="557" customWidth="1"/>
    <col min="3840" max="3840" width="4.5703125" style="557" customWidth="1"/>
    <col min="3841" max="3841" width="10.85546875" style="557" customWidth="1"/>
    <col min="3842" max="3842" width="9.140625" style="557" customWidth="1"/>
    <col min="3843" max="3843" width="17.140625" style="557" customWidth="1"/>
    <col min="3844" max="3844" width="37.28515625" style="557" customWidth="1"/>
    <col min="3845" max="3845" width="2.140625" style="557" customWidth="1"/>
    <col min="3846" max="3846" width="15.5703125" style="557" customWidth="1"/>
    <col min="3847" max="3847" width="4.42578125" style="557" customWidth="1"/>
    <col min="3848" max="3848" width="4.5703125" style="557" bestFit="1" customWidth="1"/>
    <col min="3849" max="3849" width="4.5703125" style="557" customWidth="1"/>
    <col min="3850" max="3850" width="5.140625" style="557" bestFit="1" customWidth="1"/>
    <col min="3851" max="3851" width="5.5703125" style="557" bestFit="1" customWidth="1"/>
    <col min="3852" max="3852" width="4.5703125" style="557" customWidth="1"/>
    <col min="3853" max="3853" width="4.140625" style="557" customWidth="1"/>
    <col min="3854" max="3854" width="3.85546875" style="557" customWidth="1"/>
    <col min="3855" max="3855" width="5.140625" style="557" bestFit="1" customWidth="1"/>
    <col min="3856" max="3856" width="7" style="557" customWidth="1"/>
    <col min="3857" max="4088" width="11.42578125" style="557" customWidth="1"/>
    <col min="4089" max="4089" width="5.42578125" style="557" customWidth="1"/>
    <col min="4090" max="4090" width="5" style="557" customWidth="1"/>
    <col min="4091" max="4091" width="10.5703125" style="557" bestFit="1" customWidth="1"/>
    <col min="4092" max="4092" width="10" style="557" bestFit="1" customWidth="1"/>
    <col min="4093" max="4093" width="6.42578125" style="557" customWidth="1"/>
    <col min="4094" max="4094" width="39.42578125" style="557"/>
    <col min="4095" max="4095" width="3.85546875" style="557" customWidth="1"/>
    <col min="4096" max="4096" width="4.5703125" style="557" customWidth="1"/>
    <col min="4097" max="4097" width="10.85546875" style="557" customWidth="1"/>
    <col min="4098" max="4098" width="9.140625" style="557" customWidth="1"/>
    <col min="4099" max="4099" width="17.140625" style="557" customWidth="1"/>
    <col min="4100" max="4100" width="37.28515625" style="557" customWidth="1"/>
    <col min="4101" max="4101" width="2.140625" style="557" customWidth="1"/>
    <col min="4102" max="4102" width="15.5703125" style="557" customWidth="1"/>
    <col min="4103" max="4103" width="4.42578125" style="557" customWidth="1"/>
    <col min="4104" max="4104" width="4.5703125" style="557" bestFit="1" customWidth="1"/>
    <col min="4105" max="4105" width="4.5703125" style="557" customWidth="1"/>
    <col min="4106" max="4106" width="5.140625" style="557" bestFit="1" customWidth="1"/>
    <col min="4107" max="4107" width="5.5703125" style="557" bestFit="1" customWidth="1"/>
    <col min="4108" max="4108" width="4.5703125" style="557" customWidth="1"/>
    <col min="4109" max="4109" width="4.140625" style="557" customWidth="1"/>
    <col min="4110" max="4110" width="3.85546875" style="557" customWidth="1"/>
    <col min="4111" max="4111" width="5.140625" style="557" bestFit="1" customWidth="1"/>
    <col min="4112" max="4112" width="7" style="557" customWidth="1"/>
    <col min="4113" max="4344" width="11.42578125" style="557" customWidth="1"/>
    <col min="4345" max="4345" width="5.42578125" style="557" customWidth="1"/>
    <col min="4346" max="4346" width="5" style="557" customWidth="1"/>
    <col min="4347" max="4347" width="10.5703125" style="557" bestFit="1" customWidth="1"/>
    <col min="4348" max="4348" width="10" style="557" bestFit="1" customWidth="1"/>
    <col min="4349" max="4349" width="6.42578125" style="557" customWidth="1"/>
    <col min="4350" max="4350" width="39.42578125" style="557"/>
    <col min="4351" max="4351" width="3.85546875" style="557" customWidth="1"/>
    <col min="4352" max="4352" width="4.5703125" style="557" customWidth="1"/>
    <col min="4353" max="4353" width="10.85546875" style="557" customWidth="1"/>
    <col min="4354" max="4354" width="9.140625" style="557" customWidth="1"/>
    <col min="4355" max="4355" width="17.140625" style="557" customWidth="1"/>
    <col min="4356" max="4356" width="37.28515625" style="557" customWidth="1"/>
    <col min="4357" max="4357" width="2.140625" style="557" customWidth="1"/>
    <col min="4358" max="4358" width="15.5703125" style="557" customWidth="1"/>
    <col min="4359" max="4359" width="4.42578125" style="557" customWidth="1"/>
    <col min="4360" max="4360" width="4.5703125" style="557" bestFit="1" customWidth="1"/>
    <col min="4361" max="4361" width="4.5703125" style="557" customWidth="1"/>
    <col min="4362" max="4362" width="5.140625" style="557" bestFit="1" customWidth="1"/>
    <col min="4363" max="4363" width="5.5703125" style="557" bestFit="1" customWidth="1"/>
    <col min="4364" max="4364" width="4.5703125" style="557" customWidth="1"/>
    <col min="4365" max="4365" width="4.140625" style="557" customWidth="1"/>
    <col min="4366" max="4366" width="3.85546875" style="557" customWidth="1"/>
    <col min="4367" max="4367" width="5.140625" style="557" bestFit="1" customWidth="1"/>
    <col min="4368" max="4368" width="7" style="557" customWidth="1"/>
    <col min="4369" max="4600" width="11.42578125" style="557" customWidth="1"/>
    <col min="4601" max="4601" width="5.42578125" style="557" customWidth="1"/>
    <col min="4602" max="4602" width="5" style="557" customWidth="1"/>
    <col min="4603" max="4603" width="10.5703125" style="557" bestFit="1" customWidth="1"/>
    <col min="4604" max="4604" width="10" style="557" bestFit="1" customWidth="1"/>
    <col min="4605" max="4605" width="6.42578125" style="557" customWidth="1"/>
    <col min="4606" max="4606" width="39.42578125" style="557"/>
    <col min="4607" max="4607" width="3.85546875" style="557" customWidth="1"/>
    <col min="4608" max="4608" width="4.5703125" style="557" customWidth="1"/>
    <col min="4609" max="4609" width="10.85546875" style="557" customWidth="1"/>
    <col min="4610" max="4610" width="9.140625" style="557" customWidth="1"/>
    <col min="4611" max="4611" width="17.140625" style="557" customWidth="1"/>
    <col min="4612" max="4612" width="37.28515625" style="557" customWidth="1"/>
    <col min="4613" max="4613" width="2.140625" style="557" customWidth="1"/>
    <col min="4614" max="4614" width="15.5703125" style="557" customWidth="1"/>
    <col min="4615" max="4615" width="4.42578125" style="557" customWidth="1"/>
    <col min="4616" max="4616" width="4.5703125" style="557" bestFit="1" customWidth="1"/>
    <col min="4617" max="4617" width="4.5703125" style="557" customWidth="1"/>
    <col min="4618" max="4618" width="5.140625" style="557" bestFit="1" customWidth="1"/>
    <col min="4619" max="4619" width="5.5703125" style="557" bestFit="1" customWidth="1"/>
    <col min="4620" max="4620" width="4.5703125" style="557" customWidth="1"/>
    <col min="4621" max="4621" width="4.140625" style="557" customWidth="1"/>
    <col min="4622" max="4622" width="3.85546875" style="557" customWidth="1"/>
    <col min="4623" max="4623" width="5.140625" style="557" bestFit="1" customWidth="1"/>
    <col min="4624" max="4624" width="7" style="557" customWidth="1"/>
    <col min="4625" max="4856" width="11.42578125" style="557" customWidth="1"/>
    <col min="4857" max="4857" width="5.42578125" style="557" customWidth="1"/>
    <col min="4858" max="4858" width="5" style="557" customWidth="1"/>
    <col min="4859" max="4859" width="10.5703125" style="557" bestFit="1" customWidth="1"/>
    <col min="4860" max="4860" width="10" style="557" bestFit="1" customWidth="1"/>
    <col min="4861" max="4861" width="6.42578125" style="557" customWidth="1"/>
    <col min="4862" max="4862" width="39.42578125" style="557"/>
    <col min="4863" max="4863" width="3.85546875" style="557" customWidth="1"/>
    <col min="4864" max="4864" width="4.5703125" style="557" customWidth="1"/>
    <col min="4865" max="4865" width="10.85546875" style="557" customWidth="1"/>
    <col min="4866" max="4866" width="9.140625" style="557" customWidth="1"/>
    <col min="4867" max="4867" width="17.140625" style="557" customWidth="1"/>
    <col min="4868" max="4868" width="37.28515625" style="557" customWidth="1"/>
    <col min="4869" max="4869" width="2.140625" style="557" customWidth="1"/>
    <col min="4870" max="4870" width="15.5703125" style="557" customWidth="1"/>
    <col min="4871" max="4871" width="4.42578125" style="557" customWidth="1"/>
    <col min="4872" max="4872" width="4.5703125" style="557" bestFit="1" customWidth="1"/>
    <col min="4873" max="4873" width="4.5703125" style="557" customWidth="1"/>
    <col min="4874" max="4874" width="5.140625" style="557" bestFit="1" customWidth="1"/>
    <col min="4875" max="4875" width="5.5703125" style="557" bestFit="1" customWidth="1"/>
    <col min="4876" max="4876" width="4.5703125" style="557" customWidth="1"/>
    <col min="4877" max="4877" width="4.140625" style="557" customWidth="1"/>
    <col min="4878" max="4878" width="3.85546875" style="557" customWidth="1"/>
    <col min="4879" max="4879" width="5.140625" style="557" bestFit="1" customWidth="1"/>
    <col min="4880" max="4880" width="7" style="557" customWidth="1"/>
    <col min="4881" max="5112" width="11.42578125" style="557" customWidth="1"/>
    <col min="5113" max="5113" width="5.42578125" style="557" customWidth="1"/>
    <col min="5114" max="5114" width="5" style="557" customWidth="1"/>
    <col min="5115" max="5115" width="10.5703125" style="557" bestFit="1" customWidth="1"/>
    <col min="5116" max="5116" width="10" style="557" bestFit="1" customWidth="1"/>
    <col min="5117" max="5117" width="6.42578125" style="557" customWidth="1"/>
    <col min="5118" max="5118" width="39.42578125" style="557"/>
    <col min="5119" max="5119" width="3.85546875" style="557" customWidth="1"/>
    <col min="5120" max="5120" width="4.5703125" style="557" customWidth="1"/>
    <col min="5121" max="5121" width="10.85546875" style="557" customWidth="1"/>
    <col min="5122" max="5122" width="9.140625" style="557" customWidth="1"/>
    <col min="5123" max="5123" width="17.140625" style="557" customWidth="1"/>
    <col min="5124" max="5124" width="37.28515625" style="557" customWidth="1"/>
    <col min="5125" max="5125" width="2.140625" style="557" customWidth="1"/>
    <col min="5126" max="5126" width="15.5703125" style="557" customWidth="1"/>
    <col min="5127" max="5127" width="4.42578125" style="557" customWidth="1"/>
    <col min="5128" max="5128" width="4.5703125" style="557" bestFit="1" customWidth="1"/>
    <col min="5129" max="5129" width="4.5703125" style="557" customWidth="1"/>
    <col min="5130" max="5130" width="5.140625" style="557" bestFit="1" customWidth="1"/>
    <col min="5131" max="5131" width="5.5703125" style="557" bestFit="1" customWidth="1"/>
    <col min="5132" max="5132" width="4.5703125" style="557" customWidth="1"/>
    <col min="5133" max="5133" width="4.140625" style="557" customWidth="1"/>
    <col min="5134" max="5134" width="3.85546875" style="557" customWidth="1"/>
    <col min="5135" max="5135" width="5.140625" style="557" bestFit="1" customWidth="1"/>
    <col min="5136" max="5136" width="7" style="557" customWidth="1"/>
    <col min="5137" max="5368" width="11.42578125" style="557" customWidth="1"/>
    <col min="5369" max="5369" width="5.42578125" style="557" customWidth="1"/>
    <col min="5370" max="5370" width="5" style="557" customWidth="1"/>
    <col min="5371" max="5371" width="10.5703125" style="557" bestFit="1" customWidth="1"/>
    <col min="5372" max="5372" width="10" style="557" bestFit="1" customWidth="1"/>
    <col min="5373" max="5373" width="6.42578125" style="557" customWidth="1"/>
    <col min="5374" max="5374" width="39.42578125" style="557"/>
    <col min="5375" max="5375" width="3.85546875" style="557" customWidth="1"/>
    <col min="5376" max="5376" width="4.5703125" style="557" customWidth="1"/>
    <col min="5377" max="5377" width="10.85546875" style="557" customWidth="1"/>
    <col min="5378" max="5378" width="9.140625" style="557" customWidth="1"/>
    <col min="5379" max="5379" width="17.140625" style="557" customWidth="1"/>
    <col min="5380" max="5380" width="37.28515625" style="557" customWidth="1"/>
    <col min="5381" max="5381" width="2.140625" style="557" customWidth="1"/>
    <col min="5382" max="5382" width="15.5703125" style="557" customWidth="1"/>
    <col min="5383" max="5383" width="4.42578125" style="557" customWidth="1"/>
    <col min="5384" max="5384" width="4.5703125" style="557" bestFit="1" customWidth="1"/>
    <col min="5385" max="5385" width="4.5703125" style="557" customWidth="1"/>
    <col min="5386" max="5386" width="5.140625" style="557" bestFit="1" customWidth="1"/>
    <col min="5387" max="5387" width="5.5703125" style="557" bestFit="1" customWidth="1"/>
    <col min="5388" max="5388" width="4.5703125" style="557" customWidth="1"/>
    <col min="5389" max="5389" width="4.140625" style="557" customWidth="1"/>
    <col min="5390" max="5390" width="3.85546875" style="557" customWidth="1"/>
    <col min="5391" max="5391" width="5.140625" style="557" bestFit="1" customWidth="1"/>
    <col min="5392" max="5392" width="7" style="557" customWidth="1"/>
    <col min="5393" max="5624" width="11.42578125" style="557" customWidth="1"/>
    <col min="5625" max="5625" width="5.42578125" style="557" customWidth="1"/>
    <col min="5626" max="5626" width="5" style="557" customWidth="1"/>
    <col min="5627" max="5627" width="10.5703125" style="557" bestFit="1" customWidth="1"/>
    <col min="5628" max="5628" width="10" style="557" bestFit="1" customWidth="1"/>
    <col min="5629" max="5629" width="6.42578125" style="557" customWidth="1"/>
    <col min="5630" max="5630" width="39.42578125" style="557"/>
    <col min="5631" max="5631" width="3.85546875" style="557" customWidth="1"/>
    <col min="5632" max="5632" width="4.5703125" style="557" customWidth="1"/>
    <col min="5633" max="5633" width="10.85546875" style="557" customWidth="1"/>
    <col min="5634" max="5634" width="9.140625" style="557" customWidth="1"/>
    <col min="5635" max="5635" width="17.140625" style="557" customWidth="1"/>
    <col min="5636" max="5636" width="37.28515625" style="557" customWidth="1"/>
    <col min="5637" max="5637" width="2.140625" style="557" customWidth="1"/>
    <col min="5638" max="5638" width="15.5703125" style="557" customWidth="1"/>
    <col min="5639" max="5639" width="4.42578125" style="557" customWidth="1"/>
    <col min="5640" max="5640" width="4.5703125" style="557" bestFit="1" customWidth="1"/>
    <col min="5641" max="5641" width="4.5703125" style="557" customWidth="1"/>
    <col min="5642" max="5642" width="5.140625" style="557" bestFit="1" customWidth="1"/>
    <col min="5643" max="5643" width="5.5703125" style="557" bestFit="1" customWidth="1"/>
    <col min="5644" max="5644" width="4.5703125" style="557" customWidth="1"/>
    <col min="5645" max="5645" width="4.140625" style="557" customWidth="1"/>
    <col min="5646" max="5646" width="3.85546875" style="557" customWidth="1"/>
    <col min="5647" max="5647" width="5.140625" style="557" bestFit="1" customWidth="1"/>
    <col min="5648" max="5648" width="7" style="557" customWidth="1"/>
    <col min="5649" max="5880" width="11.42578125" style="557" customWidth="1"/>
    <col min="5881" max="5881" width="5.42578125" style="557" customWidth="1"/>
    <col min="5882" max="5882" width="5" style="557" customWidth="1"/>
    <col min="5883" max="5883" width="10.5703125" style="557" bestFit="1" customWidth="1"/>
    <col min="5884" max="5884" width="10" style="557" bestFit="1" customWidth="1"/>
    <col min="5885" max="5885" width="6.42578125" style="557" customWidth="1"/>
    <col min="5886" max="5886" width="39.42578125" style="557"/>
    <col min="5887" max="5887" width="3.85546875" style="557" customWidth="1"/>
    <col min="5888" max="5888" width="4.5703125" style="557" customWidth="1"/>
    <col min="5889" max="5889" width="10.85546875" style="557" customWidth="1"/>
    <col min="5890" max="5890" width="9.140625" style="557" customWidth="1"/>
    <col min="5891" max="5891" width="17.140625" style="557" customWidth="1"/>
    <col min="5892" max="5892" width="37.28515625" style="557" customWidth="1"/>
    <col min="5893" max="5893" width="2.140625" style="557" customWidth="1"/>
    <col min="5894" max="5894" width="15.5703125" style="557" customWidth="1"/>
    <col min="5895" max="5895" width="4.42578125" style="557" customWidth="1"/>
    <col min="5896" max="5896" width="4.5703125" style="557" bestFit="1" customWidth="1"/>
    <col min="5897" max="5897" width="4.5703125" style="557" customWidth="1"/>
    <col min="5898" max="5898" width="5.140625" style="557" bestFit="1" customWidth="1"/>
    <col min="5899" max="5899" width="5.5703125" style="557" bestFit="1" customWidth="1"/>
    <col min="5900" max="5900" width="4.5703125" style="557" customWidth="1"/>
    <col min="5901" max="5901" width="4.140625" style="557" customWidth="1"/>
    <col min="5902" max="5902" width="3.85546875" style="557" customWidth="1"/>
    <col min="5903" max="5903" width="5.140625" style="557" bestFit="1" customWidth="1"/>
    <col min="5904" max="5904" width="7" style="557" customWidth="1"/>
    <col min="5905" max="6136" width="11.42578125" style="557" customWidth="1"/>
    <col min="6137" max="6137" width="5.42578125" style="557" customWidth="1"/>
    <col min="6138" max="6138" width="5" style="557" customWidth="1"/>
    <col min="6139" max="6139" width="10.5703125" style="557" bestFit="1" customWidth="1"/>
    <col min="6140" max="6140" width="10" style="557" bestFit="1" customWidth="1"/>
    <col min="6141" max="6141" width="6.42578125" style="557" customWidth="1"/>
    <col min="6142" max="6142" width="39.42578125" style="557"/>
    <col min="6143" max="6143" width="3.85546875" style="557" customWidth="1"/>
    <col min="6144" max="6144" width="4.5703125" style="557" customWidth="1"/>
    <col min="6145" max="6145" width="10.85546875" style="557" customWidth="1"/>
    <col min="6146" max="6146" width="9.140625" style="557" customWidth="1"/>
    <col min="6147" max="6147" width="17.140625" style="557" customWidth="1"/>
    <col min="6148" max="6148" width="37.28515625" style="557" customWidth="1"/>
    <col min="6149" max="6149" width="2.140625" style="557" customWidth="1"/>
    <col min="6150" max="6150" width="15.5703125" style="557" customWidth="1"/>
    <col min="6151" max="6151" width="4.42578125" style="557" customWidth="1"/>
    <col min="6152" max="6152" width="4.5703125" style="557" bestFit="1" customWidth="1"/>
    <col min="6153" max="6153" width="4.5703125" style="557" customWidth="1"/>
    <col min="6154" max="6154" width="5.140625" style="557" bestFit="1" customWidth="1"/>
    <col min="6155" max="6155" width="5.5703125" style="557" bestFit="1" customWidth="1"/>
    <col min="6156" max="6156" width="4.5703125" style="557" customWidth="1"/>
    <col min="6157" max="6157" width="4.140625" style="557" customWidth="1"/>
    <col min="6158" max="6158" width="3.85546875" style="557" customWidth="1"/>
    <col min="6159" max="6159" width="5.140625" style="557" bestFit="1" customWidth="1"/>
    <col min="6160" max="6160" width="7" style="557" customWidth="1"/>
    <col min="6161" max="6392" width="11.42578125" style="557" customWidth="1"/>
    <col min="6393" max="6393" width="5.42578125" style="557" customWidth="1"/>
    <col min="6394" max="6394" width="5" style="557" customWidth="1"/>
    <col min="6395" max="6395" width="10.5703125" style="557" bestFit="1" customWidth="1"/>
    <col min="6396" max="6396" width="10" style="557" bestFit="1" customWidth="1"/>
    <col min="6397" max="6397" width="6.42578125" style="557" customWidth="1"/>
    <col min="6398" max="6398" width="39.42578125" style="557"/>
    <col min="6399" max="6399" width="3.85546875" style="557" customWidth="1"/>
    <col min="6400" max="6400" width="4.5703125" style="557" customWidth="1"/>
    <col min="6401" max="6401" width="10.85546875" style="557" customWidth="1"/>
    <col min="6402" max="6402" width="9.140625" style="557" customWidth="1"/>
    <col min="6403" max="6403" width="17.140625" style="557" customWidth="1"/>
    <col min="6404" max="6404" width="37.28515625" style="557" customWidth="1"/>
    <col min="6405" max="6405" width="2.140625" style="557" customWidth="1"/>
    <col min="6406" max="6406" width="15.5703125" style="557" customWidth="1"/>
    <col min="6407" max="6407" width="4.42578125" style="557" customWidth="1"/>
    <col min="6408" max="6408" width="4.5703125" style="557" bestFit="1" customWidth="1"/>
    <col min="6409" max="6409" width="4.5703125" style="557" customWidth="1"/>
    <col min="6410" max="6410" width="5.140625" style="557" bestFit="1" customWidth="1"/>
    <col min="6411" max="6411" width="5.5703125" style="557" bestFit="1" customWidth="1"/>
    <col min="6412" max="6412" width="4.5703125" style="557" customWidth="1"/>
    <col min="6413" max="6413" width="4.140625" style="557" customWidth="1"/>
    <col min="6414" max="6414" width="3.85546875" style="557" customWidth="1"/>
    <col min="6415" max="6415" width="5.140625" style="557" bestFit="1" customWidth="1"/>
    <col min="6416" max="6416" width="7" style="557" customWidth="1"/>
    <col min="6417" max="6648" width="11.42578125" style="557" customWidth="1"/>
    <col min="6649" max="6649" width="5.42578125" style="557" customWidth="1"/>
    <col min="6650" max="6650" width="5" style="557" customWidth="1"/>
    <col min="6651" max="6651" width="10.5703125" style="557" bestFit="1" customWidth="1"/>
    <col min="6652" max="6652" width="10" style="557" bestFit="1" customWidth="1"/>
    <col min="6653" max="6653" width="6.42578125" style="557" customWidth="1"/>
    <col min="6654" max="6654" width="39.42578125" style="557"/>
    <col min="6655" max="6655" width="3.85546875" style="557" customWidth="1"/>
    <col min="6656" max="6656" width="4.5703125" style="557" customWidth="1"/>
    <col min="6657" max="6657" width="10.85546875" style="557" customWidth="1"/>
    <col min="6658" max="6658" width="9.140625" style="557" customWidth="1"/>
    <col min="6659" max="6659" width="17.140625" style="557" customWidth="1"/>
    <col min="6660" max="6660" width="37.28515625" style="557" customWidth="1"/>
    <col min="6661" max="6661" width="2.140625" style="557" customWidth="1"/>
    <col min="6662" max="6662" width="15.5703125" style="557" customWidth="1"/>
    <col min="6663" max="6663" width="4.42578125" style="557" customWidth="1"/>
    <col min="6664" max="6664" width="4.5703125" style="557" bestFit="1" customWidth="1"/>
    <col min="6665" max="6665" width="4.5703125" style="557" customWidth="1"/>
    <col min="6666" max="6666" width="5.140625" style="557" bestFit="1" customWidth="1"/>
    <col min="6667" max="6667" width="5.5703125" style="557" bestFit="1" customWidth="1"/>
    <col min="6668" max="6668" width="4.5703125" style="557" customWidth="1"/>
    <col min="6669" max="6669" width="4.140625" style="557" customWidth="1"/>
    <col min="6670" max="6670" width="3.85546875" style="557" customWidth="1"/>
    <col min="6671" max="6671" width="5.140625" style="557" bestFit="1" customWidth="1"/>
    <col min="6672" max="6672" width="7" style="557" customWidth="1"/>
    <col min="6673" max="6904" width="11.42578125" style="557" customWidth="1"/>
    <col min="6905" max="6905" width="5.42578125" style="557" customWidth="1"/>
    <col min="6906" max="6906" width="5" style="557" customWidth="1"/>
    <col min="6907" max="6907" width="10.5703125" style="557" bestFit="1" customWidth="1"/>
    <col min="6908" max="6908" width="10" style="557" bestFit="1" customWidth="1"/>
    <col min="6909" max="6909" width="6.42578125" style="557" customWidth="1"/>
    <col min="6910" max="6910" width="39.42578125" style="557"/>
    <col min="6911" max="6911" width="3.85546875" style="557" customWidth="1"/>
    <col min="6912" max="6912" width="4.5703125" style="557" customWidth="1"/>
    <col min="6913" max="6913" width="10.85546875" style="557" customWidth="1"/>
    <col min="6914" max="6914" width="9.140625" style="557" customWidth="1"/>
    <col min="6915" max="6915" width="17.140625" style="557" customWidth="1"/>
    <col min="6916" max="6916" width="37.28515625" style="557" customWidth="1"/>
    <col min="6917" max="6917" width="2.140625" style="557" customWidth="1"/>
    <col min="6918" max="6918" width="15.5703125" style="557" customWidth="1"/>
    <col min="6919" max="6919" width="4.42578125" style="557" customWidth="1"/>
    <col min="6920" max="6920" width="4.5703125" style="557" bestFit="1" customWidth="1"/>
    <col min="6921" max="6921" width="4.5703125" style="557" customWidth="1"/>
    <col min="6922" max="6922" width="5.140625" style="557" bestFit="1" customWidth="1"/>
    <col min="6923" max="6923" width="5.5703125" style="557" bestFit="1" customWidth="1"/>
    <col min="6924" max="6924" width="4.5703125" style="557" customWidth="1"/>
    <col min="6925" max="6925" width="4.140625" style="557" customWidth="1"/>
    <col min="6926" max="6926" width="3.85546875" style="557" customWidth="1"/>
    <col min="6927" max="6927" width="5.140625" style="557" bestFit="1" customWidth="1"/>
    <col min="6928" max="6928" width="7" style="557" customWidth="1"/>
    <col min="6929" max="7160" width="11.42578125" style="557" customWidth="1"/>
    <col min="7161" max="7161" width="5.42578125" style="557" customWidth="1"/>
    <col min="7162" max="7162" width="5" style="557" customWidth="1"/>
    <col min="7163" max="7163" width="10.5703125" style="557" bestFit="1" customWidth="1"/>
    <col min="7164" max="7164" width="10" style="557" bestFit="1" customWidth="1"/>
    <col min="7165" max="7165" width="6.42578125" style="557" customWidth="1"/>
    <col min="7166" max="7166" width="39.42578125" style="557"/>
    <col min="7167" max="7167" width="3.85546875" style="557" customWidth="1"/>
    <col min="7168" max="7168" width="4.5703125" style="557" customWidth="1"/>
    <col min="7169" max="7169" width="10.85546875" style="557" customWidth="1"/>
    <col min="7170" max="7170" width="9.140625" style="557" customWidth="1"/>
    <col min="7171" max="7171" width="17.140625" style="557" customWidth="1"/>
    <col min="7172" max="7172" width="37.28515625" style="557" customWidth="1"/>
    <col min="7173" max="7173" width="2.140625" style="557" customWidth="1"/>
    <col min="7174" max="7174" width="15.5703125" style="557" customWidth="1"/>
    <col min="7175" max="7175" width="4.42578125" style="557" customWidth="1"/>
    <col min="7176" max="7176" width="4.5703125" style="557" bestFit="1" customWidth="1"/>
    <col min="7177" max="7177" width="4.5703125" style="557" customWidth="1"/>
    <col min="7178" max="7178" width="5.140625" style="557" bestFit="1" customWidth="1"/>
    <col min="7179" max="7179" width="5.5703125" style="557" bestFit="1" customWidth="1"/>
    <col min="7180" max="7180" width="4.5703125" style="557" customWidth="1"/>
    <col min="7181" max="7181" width="4.140625" style="557" customWidth="1"/>
    <col min="7182" max="7182" width="3.85546875" style="557" customWidth="1"/>
    <col min="7183" max="7183" width="5.140625" style="557" bestFit="1" customWidth="1"/>
    <col min="7184" max="7184" width="7" style="557" customWidth="1"/>
    <col min="7185" max="7416" width="11.42578125" style="557" customWidth="1"/>
    <col min="7417" max="7417" width="5.42578125" style="557" customWidth="1"/>
    <col min="7418" max="7418" width="5" style="557" customWidth="1"/>
    <col min="7419" max="7419" width="10.5703125" style="557" bestFit="1" customWidth="1"/>
    <col min="7420" max="7420" width="10" style="557" bestFit="1" customWidth="1"/>
    <col min="7421" max="7421" width="6.42578125" style="557" customWidth="1"/>
    <col min="7422" max="7422" width="39.42578125" style="557"/>
    <col min="7423" max="7423" width="3.85546875" style="557" customWidth="1"/>
    <col min="7424" max="7424" width="4.5703125" style="557" customWidth="1"/>
    <col min="7425" max="7425" width="10.85546875" style="557" customWidth="1"/>
    <col min="7426" max="7426" width="9.140625" style="557" customWidth="1"/>
    <col min="7427" max="7427" width="17.140625" style="557" customWidth="1"/>
    <col min="7428" max="7428" width="37.28515625" style="557" customWidth="1"/>
    <col min="7429" max="7429" width="2.140625" style="557" customWidth="1"/>
    <col min="7430" max="7430" width="15.5703125" style="557" customWidth="1"/>
    <col min="7431" max="7431" width="4.42578125" style="557" customWidth="1"/>
    <col min="7432" max="7432" width="4.5703125" style="557" bestFit="1" customWidth="1"/>
    <col min="7433" max="7433" width="4.5703125" style="557" customWidth="1"/>
    <col min="7434" max="7434" width="5.140625" style="557" bestFit="1" customWidth="1"/>
    <col min="7435" max="7435" width="5.5703125" style="557" bestFit="1" customWidth="1"/>
    <col min="7436" max="7436" width="4.5703125" style="557" customWidth="1"/>
    <col min="7437" max="7437" width="4.140625" style="557" customWidth="1"/>
    <col min="7438" max="7438" width="3.85546875" style="557" customWidth="1"/>
    <col min="7439" max="7439" width="5.140625" style="557" bestFit="1" customWidth="1"/>
    <col min="7440" max="7440" width="7" style="557" customWidth="1"/>
    <col min="7441" max="7672" width="11.42578125" style="557" customWidth="1"/>
    <col min="7673" max="7673" width="5.42578125" style="557" customWidth="1"/>
    <col min="7674" max="7674" width="5" style="557" customWidth="1"/>
    <col min="7675" max="7675" width="10.5703125" style="557" bestFit="1" customWidth="1"/>
    <col min="7676" max="7676" width="10" style="557" bestFit="1" customWidth="1"/>
    <col min="7677" max="7677" width="6.42578125" style="557" customWidth="1"/>
    <col min="7678" max="7678" width="39.42578125" style="557"/>
    <col min="7679" max="7679" width="3.85546875" style="557" customWidth="1"/>
    <col min="7680" max="7680" width="4.5703125" style="557" customWidth="1"/>
    <col min="7681" max="7681" width="10.85546875" style="557" customWidth="1"/>
    <col min="7682" max="7682" width="9.140625" style="557" customWidth="1"/>
    <col min="7683" max="7683" width="17.140625" style="557" customWidth="1"/>
    <col min="7684" max="7684" width="37.28515625" style="557" customWidth="1"/>
    <col min="7685" max="7685" width="2.140625" style="557" customWidth="1"/>
    <col min="7686" max="7686" width="15.5703125" style="557" customWidth="1"/>
    <col min="7687" max="7687" width="4.42578125" style="557" customWidth="1"/>
    <col min="7688" max="7688" width="4.5703125" style="557" bestFit="1" customWidth="1"/>
    <col min="7689" max="7689" width="4.5703125" style="557" customWidth="1"/>
    <col min="7690" max="7690" width="5.140625" style="557" bestFit="1" customWidth="1"/>
    <col min="7691" max="7691" width="5.5703125" style="557" bestFit="1" customWidth="1"/>
    <col min="7692" max="7692" width="4.5703125" style="557" customWidth="1"/>
    <col min="7693" max="7693" width="4.140625" style="557" customWidth="1"/>
    <col min="7694" max="7694" width="3.85546875" style="557" customWidth="1"/>
    <col min="7695" max="7695" width="5.140625" style="557" bestFit="1" customWidth="1"/>
    <col min="7696" max="7696" width="7" style="557" customWidth="1"/>
    <col min="7697" max="7928" width="11.42578125" style="557" customWidth="1"/>
    <col min="7929" max="7929" width="5.42578125" style="557" customWidth="1"/>
    <col min="7930" max="7930" width="5" style="557" customWidth="1"/>
    <col min="7931" max="7931" width="10.5703125" style="557" bestFit="1" customWidth="1"/>
    <col min="7932" max="7932" width="10" style="557" bestFit="1" customWidth="1"/>
    <col min="7933" max="7933" width="6.42578125" style="557" customWidth="1"/>
    <col min="7934" max="7934" width="39.42578125" style="557"/>
    <col min="7935" max="7935" width="3.85546875" style="557" customWidth="1"/>
    <col min="7936" max="7936" width="4.5703125" style="557" customWidth="1"/>
    <col min="7937" max="7937" width="10.85546875" style="557" customWidth="1"/>
    <col min="7938" max="7938" width="9.140625" style="557" customWidth="1"/>
    <col min="7939" max="7939" width="17.140625" style="557" customWidth="1"/>
    <col min="7940" max="7940" width="37.28515625" style="557" customWidth="1"/>
    <col min="7941" max="7941" width="2.140625" style="557" customWidth="1"/>
    <col min="7942" max="7942" width="15.5703125" style="557" customWidth="1"/>
    <col min="7943" max="7943" width="4.42578125" style="557" customWidth="1"/>
    <col min="7944" max="7944" width="4.5703125" style="557" bestFit="1" customWidth="1"/>
    <col min="7945" max="7945" width="4.5703125" style="557" customWidth="1"/>
    <col min="7946" max="7946" width="5.140625" style="557" bestFit="1" customWidth="1"/>
    <col min="7947" max="7947" width="5.5703125" style="557" bestFit="1" customWidth="1"/>
    <col min="7948" max="7948" width="4.5703125" style="557" customWidth="1"/>
    <col min="7949" max="7949" width="4.140625" style="557" customWidth="1"/>
    <col min="7950" max="7950" width="3.85546875" style="557" customWidth="1"/>
    <col min="7951" max="7951" width="5.140625" style="557" bestFit="1" customWidth="1"/>
    <col min="7952" max="7952" width="7" style="557" customWidth="1"/>
    <col min="7953" max="8184" width="11.42578125" style="557" customWidth="1"/>
    <col min="8185" max="8185" width="5.42578125" style="557" customWidth="1"/>
    <col min="8186" max="8186" width="5" style="557" customWidth="1"/>
    <col min="8187" max="8187" width="10.5703125" style="557" bestFit="1" customWidth="1"/>
    <col min="8188" max="8188" width="10" style="557" bestFit="1" customWidth="1"/>
    <col min="8189" max="8189" width="6.42578125" style="557" customWidth="1"/>
    <col min="8190" max="8190" width="39.42578125" style="557"/>
    <col min="8191" max="8191" width="3.85546875" style="557" customWidth="1"/>
    <col min="8192" max="8192" width="4.5703125" style="557" customWidth="1"/>
    <col min="8193" max="8193" width="10.85546875" style="557" customWidth="1"/>
    <col min="8194" max="8194" width="9.140625" style="557" customWidth="1"/>
    <col min="8195" max="8195" width="17.140625" style="557" customWidth="1"/>
    <col min="8196" max="8196" width="37.28515625" style="557" customWidth="1"/>
    <col min="8197" max="8197" width="2.140625" style="557" customWidth="1"/>
    <col min="8198" max="8198" width="15.5703125" style="557" customWidth="1"/>
    <col min="8199" max="8199" width="4.42578125" style="557" customWidth="1"/>
    <col min="8200" max="8200" width="4.5703125" style="557" bestFit="1" customWidth="1"/>
    <col min="8201" max="8201" width="4.5703125" style="557" customWidth="1"/>
    <col min="8202" max="8202" width="5.140625" style="557" bestFit="1" customWidth="1"/>
    <col min="8203" max="8203" width="5.5703125" style="557" bestFit="1" customWidth="1"/>
    <col min="8204" max="8204" width="4.5703125" style="557" customWidth="1"/>
    <col min="8205" max="8205" width="4.140625" style="557" customWidth="1"/>
    <col min="8206" max="8206" width="3.85546875" style="557" customWidth="1"/>
    <col min="8207" max="8207" width="5.140625" style="557" bestFit="1" customWidth="1"/>
    <col min="8208" max="8208" width="7" style="557" customWidth="1"/>
    <col min="8209" max="8440" width="11.42578125" style="557" customWidth="1"/>
    <col min="8441" max="8441" width="5.42578125" style="557" customWidth="1"/>
    <col min="8442" max="8442" width="5" style="557" customWidth="1"/>
    <col min="8443" max="8443" width="10.5703125" style="557" bestFit="1" customWidth="1"/>
    <col min="8444" max="8444" width="10" style="557" bestFit="1" customWidth="1"/>
    <col min="8445" max="8445" width="6.42578125" style="557" customWidth="1"/>
    <col min="8446" max="8446" width="39.42578125" style="557"/>
    <col min="8447" max="8447" width="3.85546875" style="557" customWidth="1"/>
    <col min="8448" max="8448" width="4.5703125" style="557" customWidth="1"/>
    <col min="8449" max="8449" width="10.85546875" style="557" customWidth="1"/>
    <col min="8450" max="8450" width="9.140625" style="557" customWidth="1"/>
    <col min="8451" max="8451" width="17.140625" style="557" customWidth="1"/>
    <col min="8452" max="8452" width="37.28515625" style="557" customWidth="1"/>
    <col min="8453" max="8453" width="2.140625" style="557" customWidth="1"/>
    <col min="8454" max="8454" width="15.5703125" style="557" customWidth="1"/>
    <col min="8455" max="8455" width="4.42578125" style="557" customWidth="1"/>
    <col min="8456" max="8456" width="4.5703125" style="557" bestFit="1" customWidth="1"/>
    <col min="8457" max="8457" width="4.5703125" style="557" customWidth="1"/>
    <col min="8458" max="8458" width="5.140625" style="557" bestFit="1" customWidth="1"/>
    <col min="8459" max="8459" width="5.5703125" style="557" bestFit="1" customWidth="1"/>
    <col min="8460" max="8460" width="4.5703125" style="557" customWidth="1"/>
    <col min="8461" max="8461" width="4.140625" style="557" customWidth="1"/>
    <col min="8462" max="8462" width="3.85546875" style="557" customWidth="1"/>
    <col min="8463" max="8463" width="5.140625" style="557" bestFit="1" customWidth="1"/>
    <col min="8464" max="8464" width="7" style="557" customWidth="1"/>
    <col min="8465" max="8696" width="11.42578125" style="557" customWidth="1"/>
    <col min="8697" max="8697" width="5.42578125" style="557" customWidth="1"/>
    <col min="8698" max="8698" width="5" style="557" customWidth="1"/>
    <col min="8699" max="8699" width="10.5703125" style="557" bestFit="1" customWidth="1"/>
    <col min="8700" max="8700" width="10" style="557" bestFit="1" customWidth="1"/>
    <col min="8701" max="8701" width="6.42578125" style="557" customWidth="1"/>
    <col min="8702" max="8702" width="39.42578125" style="557"/>
    <col min="8703" max="8703" width="3.85546875" style="557" customWidth="1"/>
    <col min="8704" max="8704" width="4.5703125" style="557" customWidth="1"/>
    <col min="8705" max="8705" width="10.85546875" style="557" customWidth="1"/>
    <col min="8706" max="8706" width="9.140625" style="557" customWidth="1"/>
    <col min="8707" max="8707" width="17.140625" style="557" customWidth="1"/>
    <col min="8708" max="8708" width="37.28515625" style="557" customWidth="1"/>
    <col min="8709" max="8709" width="2.140625" style="557" customWidth="1"/>
    <col min="8710" max="8710" width="15.5703125" style="557" customWidth="1"/>
    <col min="8711" max="8711" width="4.42578125" style="557" customWidth="1"/>
    <col min="8712" max="8712" width="4.5703125" style="557" bestFit="1" customWidth="1"/>
    <col min="8713" max="8713" width="4.5703125" style="557" customWidth="1"/>
    <col min="8714" max="8714" width="5.140625" style="557" bestFit="1" customWidth="1"/>
    <col min="8715" max="8715" width="5.5703125" style="557" bestFit="1" customWidth="1"/>
    <col min="8716" max="8716" width="4.5703125" style="557" customWidth="1"/>
    <col min="8717" max="8717" width="4.140625" style="557" customWidth="1"/>
    <col min="8718" max="8718" width="3.85546875" style="557" customWidth="1"/>
    <col min="8719" max="8719" width="5.140625" style="557" bestFit="1" customWidth="1"/>
    <col min="8720" max="8720" width="7" style="557" customWidth="1"/>
    <col min="8721" max="8952" width="11.42578125" style="557" customWidth="1"/>
    <col min="8953" max="8953" width="5.42578125" style="557" customWidth="1"/>
    <col min="8954" max="8954" width="5" style="557" customWidth="1"/>
    <col min="8955" max="8955" width="10.5703125" style="557" bestFit="1" customWidth="1"/>
    <col min="8956" max="8956" width="10" style="557" bestFit="1" customWidth="1"/>
    <col min="8957" max="8957" width="6.42578125" style="557" customWidth="1"/>
    <col min="8958" max="8958" width="39.42578125" style="557"/>
    <col min="8959" max="8959" width="3.85546875" style="557" customWidth="1"/>
    <col min="8960" max="8960" width="4.5703125" style="557" customWidth="1"/>
    <col min="8961" max="8961" width="10.85546875" style="557" customWidth="1"/>
    <col min="8962" max="8962" width="9.140625" style="557" customWidth="1"/>
    <col min="8963" max="8963" width="17.140625" style="557" customWidth="1"/>
    <col min="8964" max="8964" width="37.28515625" style="557" customWidth="1"/>
    <col min="8965" max="8965" width="2.140625" style="557" customWidth="1"/>
    <col min="8966" max="8966" width="15.5703125" style="557" customWidth="1"/>
    <col min="8967" max="8967" width="4.42578125" style="557" customWidth="1"/>
    <col min="8968" max="8968" width="4.5703125" style="557" bestFit="1" customWidth="1"/>
    <col min="8969" max="8969" width="4.5703125" style="557" customWidth="1"/>
    <col min="8970" max="8970" width="5.140625" style="557" bestFit="1" customWidth="1"/>
    <col min="8971" max="8971" width="5.5703125" style="557" bestFit="1" customWidth="1"/>
    <col min="8972" max="8972" width="4.5703125" style="557" customWidth="1"/>
    <col min="8973" max="8973" width="4.140625" style="557" customWidth="1"/>
    <col min="8974" max="8974" width="3.85546875" style="557" customWidth="1"/>
    <col min="8975" max="8975" width="5.140625" style="557" bestFit="1" customWidth="1"/>
    <col min="8976" max="8976" width="7" style="557" customWidth="1"/>
    <col min="8977" max="9208" width="11.42578125" style="557" customWidth="1"/>
    <col min="9209" max="9209" width="5.42578125" style="557" customWidth="1"/>
    <col min="9210" max="9210" width="5" style="557" customWidth="1"/>
    <col min="9211" max="9211" width="10.5703125" style="557" bestFit="1" customWidth="1"/>
    <col min="9212" max="9212" width="10" style="557" bestFit="1" customWidth="1"/>
    <col min="9213" max="9213" width="6.42578125" style="557" customWidth="1"/>
    <col min="9214" max="9214" width="39.42578125" style="557"/>
    <col min="9215" max="9215" width="3.85546875" style="557" customWidth="1"/>
    <col min="9216" max="9216" width="4.5703125" style="557" customWidth="1"/>
    <col min="9217" max="9217" width="10.85546875" style="557" customWidth="1"/>
    <col min="9218" max="9218" width="9.140625" style="557" customWidth="1"/>
    <col min="9219" max="9219" width="17.140625" style="557" customWidth="1"/>
    <col min="9220" max="9220" width="37.28515625" style="557" customWidth="1"/>
    <col min="9221" max="9221" width="2.140625" style="557" customWidth="1"/>
    <col min="9222" max="9222" width="15.5703125" style="557" customWidth="1"/>
    <col min="9223" max="9223" width="4.42578125" style="557" customWidth="1"/>
    <col min="9224" max="9224" width="4.5703125" style="557" bestFit="1" customWidth="1"/>
    <col min="9225" max="9225" width="4.5703125" style="557" customWidth="1"/>
    <col min="9226" max="9226" width="5.140625" style="557" bestFit="1" customWidth="1"/>
    <col min="9227" max="9227" width="5.5703125" style="557" bestFit="1" customWidth="1"/>
    <col min="9228" max="9228" width="4.5703125" style="557" customWidth="1"/>
    <col min="9229" max="9229" width="4.140625" style="557" customWidth="1"/>
    <col min="9230" max="9230" width="3.85546875" style="557" customWidth="1"/>
    <col min="9231" max="9231" width="5.140625" style="557" bestFit="1" customWidth="1"/>
    <col min="9232" max="9232" width="7" style="557" customWidth="1"/>
    <col min="9233" max="9464" width="11.42578125" style="557" customWidth="1"/>
    <col min="9465" max="9465" width="5.42578125" style="557" customWidth="1"/>
    <col min="9466" max="9466" width="5" style="557" customWidth="1"/>
    <col min="9467" max="9467" width="10.5703125" style="557" bestFit="1" customWidth="1"/>
    <col min="9468" max="9468" width="10" style="557" bestFit="1" customWidth="1"/>
    <col min="9469" max="9469" width="6.42578125" style="557" customWidth="1"/>
    <col min="9470" max="9470" width="39.42578125" style="557"/>
    <col min="9471" max="9471" width="3.85546875" style="557" customWidth="1"/>
    <col min="9472" max="9472" width="4.5703125" style="557" customWidth="1"/>
    <col min="9473" max="9473" width="10.85546875" style="557" customWidth="1"/>
    <col min="9474" max="9474" width="9.140625" style="557" customWidth="1"/>
    <col min="9475" max="9475" width="17.140625" style="557" customWidth="1"/>
    <col min="9476" max="9476" width="37.28515625" style="557" customWidth="1"/>
    <col min="9477" max="9477" width="2.140625" style="557" customWidth="1"/>
    <col min="9478" max="9478" width="15.5703125" style="557" customWidth="1"/>
    <col min="9479" max="9479" width="4.42578125" style="557" customWidth="1"/>
    <col min="9480" max="9480" width="4.5703125" style="557" bestFit="1" customWidth="1"/>
    <col min="9481" max="9481" width="4.5703125" style="557" customWidth="1"/>
    <col min="9482" max="9482" width="5.140625" style="557" bestFit="1" customWidth="1"/>
    <col min="9483" max="9483" width="5.5703125" style="557" bestFit="1" customWidth="1"/>
    <col min="9484" max="9484" width="4.5703125" style="557" customWidth="1"/>
    <col min="9485" max="9485" width="4.140625" style="557" customWidth="1"/>
    <col min="9486" max="9486" width="3.85546875" style="557" customWidth="1"/>
    <col min="9487" max="9487" width="5.140625" style="557" bestFit="1" customWidth="1"/>
    <col min="9488" max="9488" width="7" style="557" customWidth="1"/>
    <col min="9489" max="9720" width="11.42578125" style="557" customWidth="1"/>
    <col min="9721" max="9721" width="5.42578125" style="557" customWidth="1"/>
    <col min="9722" max="9722" width="5" style="557" customWidth="1"/>
    <col min="9723" max="9723" width="10.5703125" style="557" bestFit="1" customWidth="1"/>
    <col min="9724" max="9724" width="10" style="557" bestFit="1" customWidth="1"/>
    <col min="9725" max="9725" width="6.42578125" style="557" customWidth="1"/>
    <col min="9726" max="9726" width="39.42578125" style="557"/>
    <col min="9727" max="9727" width="3.85546875" style="557" customWidth="1"/>
    <col min="9728" max="9728" width="4.5703125" style="557" customWidth="1"/>
    <col min="9729" max="9729" width="10.85546875" style="557" customWidth="1"/>
    <col min="9730" max="9730" width="9.140625" style="557" customWidth="1"/>
    <col min="9731" max="9731" width="17.140625" style="557" customWidth="1"/>
    <col min="9732" max="9732" width="37.28515625" style="557" customWidth="1"/>
    <col min="9733" max="9733" width="2.140625" style="557" customWidth="1"/>
    <col min="9734" max="9734" width="15.5703125" style="557" customWidth="1"/>
    <col min="9735" max="9735" width="4.42578125" style="557" customWidth="1"/>
    <col min="9736" max="9736" width="4.5703125" style="557" bestFit="1" customWidth="1"/>
    <col min="9737" max="9737" width="4.5703125" style="557" customWidth="1"/>
    <col min="9738" max="9738" width="5.140625" style="557" bestFit="1" customWidth="1"/>
    <col min="9739" max="9739" width="5.5703125" style="557" bestFit="1" customWidth="1"/>
    <col min="9740" max="9740" width="4.5703125" style="557" customWidth="1"/>
    <col min="9741" max="9741" width="4.140625" style="557" customWidth="1"/>
    <col min="9742" max="9742" width="3.85546875" style="557" customWidth="1"/>
    <col min="9743" max="9743" width="5.140625" style="557" bestFit="1" customWidth="1"/>
    <col min="9744" max="9744" width="7" style="557" customWidth="1"/>
    <col min="9745" max="9976" width="11.42578125" style="557" customWidth="1"/>
    <col min="9977" max="9977" width="5.42578125" style="557" customWidth="1"/>
    <col min="9978" max="9978" width="5" style="557" customWidth="1"/>
    <col min="9979" max="9979" width="10.5703125" style="557" bestFit="1" customWidth="1"/>
    <col min="9980" max="9980" width="10" style="557" bestFit="1" customWidth="1"/>
    <col min="9981" max="9981" width="6.42578125" style="557" customWidth="1"/>
    <col min="9982" max="9982" width="39.42578125" style="557"/>
    <col min="9983" max="9983" width="3.85546875" style="557" customWidth="1"/>
    <col min="9984" max="9984" width="4.5703125" style="557" customWidth="1"/>
    <col min="9985" max="9985" width="10.85546875" style="557" customWidth="1"/>
    <col min="9986" max="9986" width="9.140625" style="557" customWidth="1"/>
    <col min="9987" max="9987" width="17.140625" style="557" customWidth="1"/>
    <col min="9988" max="9988" width="37.28515625" style="557" customWidth="1"/>
    <col min="9989" max="9989" width="2.140625" style="557" customWidth="1"/>
    <col min="9990" max="9990" width="15.5703125" style="557" customWidth="1"/>
    <col min="9991" max="9991" width="4.42578125" style="557" customWidth="1"/>
    <col min="9992" max="9992" width="4.5703125" style="557" bestFit="1" customWidth="1"/>
    <col min="9993" max="9993" width="4.5703125" style="557" customWidth="1"/>
    <col min="9994" max="9994" width="5.140625" style="557" bestFit="1" customWidth="1"/>
    <col min="9995" max="9995" width="5.5703125" style="557" bestFit="1" customWidth="1"/>
    <col min="9996" max="9996" width="4.5703125" style="557" customWidth="1"/>
    <col min="9997" max="9997" width="4.140625" style="557" customWidth="1"/>
    <col min="9998" max="9998" width="3.85546875" style="557" customWidth="1"/>
    <col min="9999" max="9999" width="5.140625" style="557" bestFit="1" customWidth="1"/>
    <col min="10000" max="10000" width="7" style="557" customWidth="1"/>
    <col min="10001" max="10232" width="11.42578125" style="557" customWidth="1"/>
    <col min="10233" max="10233" width="5.42578125" style="557" customWidth="1"/>
    <col min="10234" max="10234" width="5" style="557" customWidth="1"/>
    <col min="10235" max="10235" width="10.5703125" style="557" bestFit="1" customWidth="1"/>
    <col min="10236" max="10236" width="10" style="557" bestFit="1" customWidth="1"/>
    <col min="10237" max="10237" width="6.42578125" style="557" customWidth="1"/>
    <col min="10238" max="10238" width="39.42578125" style="557"/>
    <col min="10239" max="10239" width="3.85546875" style="557" customWidth="1"/>
    <col min="10240" max="10240" width="4.5703125" style="557" customWidth="1"/>
    <col min="10241" max="10241" width="10.85546875" style="557" customWidth="1"/>
    <col min="10242" max="10242" width="9.140625" style="557" customWidth="1"/>
    <col min="10243" max="10243" width="17.140625" style="557" customWidth="1"/>
    <col min="10244" max="10244" width="37.28515625" style="557" customWidth="1"/>
    <col min="10245" max="10245" width="2.140625" style="557" customWidth="1"/>
    <col min="10246" max="10246" width="15.5703125" style="557" customWidth="1"/>
    <col min="10247" max="10247" width="4.42578125" style="557" customWidth="1"/>
    <col min="10248" max="10248" width="4.5703125" style="557" bestFit="1" customWidth="1"/>
    <col min="10249" max="10249" width="4.5703125" style="557" customWidth="1"/>
    <col min="10250" max="10250" width="5.140625" style="557" bestFit="1" customWidth="1"/>
    <col min="10251" max="10251" width="5.5703125" style="557" bestFit="1" customWidth="1"/>
    <col min="10252" max="10252" width="4.5703125" style="557" customWidth="1"/>
    <col min="10253" max="10253" width="4.140625" style="557" customWidth="1"/>
    <col min="10254" max="10254" width="3.85546875" style="557" customWidth="1"/>
    <col min="10255" max="10255" width="5.140625" style="557" bestFit="1" customWidth="1"/>
    <col min="10256" max="10256" width="7" style="557" customWidth="1"/>
    <col min="10257" max="10488" width="11.42578125" style="557" customWidth="1"/>
    <col min="10489" max="10489" width="5.42578125" style="557" customWidth="1"/>
    <col min="10490" max="10490" width="5" style="557" customWidth="1"/>
    <col min="10491" max="10491" width="10.5703125" style="557" bestFit="1" customWidth="1"/>
    <col min="10492" max="10492" width="10" style="557" bestFit="1" customWidth="1"/>
    <col min="10493" max="10493" width="6.42578125" style="557" customWidth="1"/>
    <col min="10494" max="10494" width="39.42578125" style="557"/>
    <col min="10495" max="10495" width="3.85546875" style="557" customWidth="1"/>
    <col min="10496" max="10496" width="4.5703125" style="557" customWidth="1"/>
    <col min="10497" max="10497" width="10.85546875" style="557" customWidth="1"/>
    <col min="10498" max="10498" width="9.140625" style="557" customWidth="1"/>
    <col min="10499" max="10499" width="17.140625" style="557" customWidth="1"/>
    <col min="10500" max="10500" width="37.28515625" style="557" customWidth="1"/>
    <col min="10501" max="10501" width="2.140625" style="557" customWidth="1"/>
    <col min="10502" max="10502" width="15.5703125" style="557" customWidth="1"/>
    <col min="10503" max="10503" width="4.42578125" style="557" customWidth="1"/>
    <col min="10504" max="10504" width="4.5703125" style="557" bestFit="1" customWidth="1"/>
    <col min="10505" max="10505" width="4.5703125" style="557" customWidth="1"/>
    <col min="10506" max="10506" width="5.140625" style="557" bestFit="1" customWidth="1"/>
    <col min="10507" max="10507" width="5.5703125" style="557" bestFit="1" customWidth="1"/>
    <col min="10508" max="10508" width="4.5703125" style="557" customWidth="1"/>
    <col min="10509" max="10509" width="4.140625" style="557" customWidth="1"/>
    <col min="10510" max="10510" width="3.85546875" style="557" customWidth="1"/>
    <col min="10511" max="10511" width="5.140625" style="557" bestFit="1" customWidth="1"/>
    <col min="10512" max="10512" width="7" style="557" customWidth="1"/>
    <col min="10513" max="10744" width="11.42578125" style="557" customWidth="1"/>
    <col min="10745" max="10745" width="5.42578125" style="557" customWidth="1"/>
    <col min="10746" max="10746" width="5" style="557" customWidth="1"/>
    <col min="10747" max="10747" width="10.5703125" style="557" bestFit="1" customWidth="1"/>
    <col min="10748" max="10748" width="10" style="557" bestFit="1" customWidth="1"/>
    <col min="10749" max="10749" width="6.42578125" style="557" customWidth="1"/>
    <col min="10750" max="10750" width="39.42578125" style="557"/>
    <col min="10751" max="10751" width="3.85546875" style="557" customWidth="1"/>
    <col min="10752" max="10752" width="4.5703125" style="557" customWidth="1"/>
    <col min="10753" max="10753" width="10.85546875" style="557" customWidth="1"/>
    <col min="10754" max="10754" width="9.140625" style="557" customWidth="1"/>
    <col min="10755" max="10755" width="17.140625" style="557" customWidth="1"/>
    <col min="10756" max="10756" width="37.28515625" style="557" customWidth="1"/>
    <col min="10757" max="10757" width="2.140625" style="557" customWidth="1"/>
    <col min="10758" max="10758" width="15.5703125" style="557" customWidth="1"/>
    <col min="10759" max="10759" width="4.42578125" style="557" customWidth="1"/>
    <col min="10760" max="10760" width="4.5703125" style="557" bestFit="1" customWidth="1"/>
    <col min="10761" max="10761" width="4.5703125" style="557" customWidth="1"/>
    <col min="10762" max="10762" width="5.140625" style="557" bestFit="1" customWidth="1"/>
    <col min="10763" max="10763" width="5.5703125" style="557" bestFit="1" customWidth="1"/>
    <col min="10764" max="10764" width="4.5703125" style="557" customWidth="1"/>
    <col min="10765" max="10765" width="4.140625" style="557" customWidth="1"/>
    <col min="10766" max="10766" width="3.85546875" style="557" customWidth="1"/>
    <col min="10767" max="10767" width="5.140625" style="557" bestFit="1" customWidth="1"/>
    <col min="10768" max="10768" width="7" style="557" customWidth="1"/>
    <col min="10769" max="11000" width="11.42578125" style="557" customWidth="1"/>
    <col min="11001" max="11001" width="5.42578125" style="557" customWidth="1"/>
    <col min="11002" max="11002" width="5" style="557" customWidth="1"/>
    <col min="11003" max="11003" width="10.5703125" style="557" bestFit="1" customWidth="1"/>
    <col min="11004" max="11004" width="10" style="557" bestFit="1" customWidth="1"/>
    <col min="11005" max="11005" width="6.42578125" style="557" customWidth="1"/>
    <col min="11006" max="11006" width="39.42578125" style="557"/>
    <col min="11007" max="11007" width="3.85546875" style="557" customWidth="1"/>
    <col min="11008" max="11008" width="4.5703125" style="557" customWidth="1"/>
    <col min="11009" max="11009" width="10.85546875" style="557" customWidth="1"/>
    <col min="11010" max="11010" width="9.140625" style="557" customWidth="1"/>
    <col min="11011" max="11011" width="17.140625" style="557" customWidth="1"/>
    <col min="11012" max="11012" width="37.28515625" style="557" customWidth="1"/>
    <col min="11013" max="11013" width="2.140625" style="557" customWidth="1"/>
    <col min="11014" max="11014" width="15.5703125" style="557" customWidth="1"/>
    <col min="11015" max="11015" width="4.42578125" style="557" customWidth="1"/>
    <col min="11016" max="11016" width="4.5703125" style="557" bestFit="1" customWidth="1"/>
    <col min="11017" max="11017" width="4.5703125" style="557" customWidth="1"/>
    <col min="11018" max="11018" width="5.140625" style="557" bestFit="1" customWidth="1"/>
    <col min="11019" max="11019" width="5.5703125" style="557" bestFit="1" customWidth="1"/>
    <col min="11020" max="11020" width="4.5703125" style="557" customWidth="1"/>
    <col min="11021" max="11021" width="4.140625" style="557" customWidth="1"/>
    <col min="11022" max="11022" width="3.85546875" style="557" customWidth="1"/>
    <col min="11023" max="11023" width="5.140625" style="557" bestFit="1" customWidth="1"/>
    <col min="11024" max="11024" width="7" style="557" customWidth="1"/>
    <col min="11025" max="11256" width="11.42578125" style="557" customWidth="1"/>
    <col min="11257" max="11257" width="5.42578125" style="557" customWidth="1"/>
    <col min="11258" max="11258" width="5" style="557" customWidth="1"/>
    <col min="11259" max="11259" width="10.5703125" style="557" bestFit="1" customWidth="1"/>
    <col min="11260" max="11260" width="10" style="557" bestFit="1" customWidth="1"/>
    <col min="11261" max="11261" width="6.42578125" style="557" customWidth="1"/>
    <col min="11262" max="11262" width="39.42578125" style="557"/>
    <col min="11263" max="11263" width="3.85546875" style="557" customWidth="1"/>
    <col min="11264" max="11264" width="4.5703125" style="557" customWidth="1"/>
    <col min="11265" max="11265" width="10.85546875" style="557" customWidth="1"/>
    <col min="11266" max="11266" width="9.140625" style="557" customWidth="1"/>
    <col min="11267" max="11267" width="17.140625" style="557" customWidth="1"/>
    <col min="11268" max="11268" width="37.28515625" style="557" customWidth="1"/>
    <col min="11269" max="11269" width="2.140625" style="557" customWidth="1"/>
    <col min="11270" max="11270" width="15.5703125" style="557" customWidth="1"/>
    <col min="11271" max="11271" width="4.42578125" style="557" customWidth="1"/>
    <col min="11272" max="11272" width="4.5703125" style="557" bestFit="1" customWidth="1"/>
    <col min="11273" max="11273" width="4.5703125" style="557" customWidth="1"/>
    <col min="11274" max="11274" width="5.140625" style="557" bestFit="1" customWidth="1"/>
    <col min="11275" max="11275" width="5.5703125" style="557" bestFit="1" customWidth="1"/>
    <col min="11276" max="11276" width="4.5703125" style="557" customWidth="1"/>
    <col min="11277" max="11277" width="4.140625" style="557" customWidth="1"/>
    <col min="11278" max="11278" width="3.85546875" style="557" customWidth="1"/>
    <col min="11279" max="11279" width="5.140625" style="557" bestFit="1" customWidth="1"/>
    <col min="11280" max="11280" width="7" style="557" customWidth="1"/>
    <col min="11281" max="11512" width="11.42578125" style="557" customWidth="1"/>
    <col min="11513" max="11513" width="5.42578125" style="557" customWidth="1"/>
    <col min="11514" max="11514" width="5" style="557" customWidth="1"/>
    <col min="11515" max="11515" width="10.5703125" style="557" bestFit="1" customWidth="1"/>
    <col min="11516" max="11516" width="10" style="557" bestFit="1" customWidth="1"/>
    <col min="11517" max="11517" width="6.42578125" style="557" customWidth="1"/>
    <col min="11518" max="11518" width="39.42578125" style="557"/>
    <col min="11519" max="11519" width="3.85546875" style="557" customWidth="1"/>
    <col min="11520" max="11520" width="4.5703125" style="557" customWidth="1"/>
    <col min="11521" max="11521" width="10.85546875" style="557" customWidth="1"/>
    <col min="11522" max="11522" width="9.140625" style="557" customWidth="1"/>
    <col min="11523" max="11523" width="17.140625" style="557" customWidth="1"/>
    <col min="11524" max="11524" width="37.28515625" style="557" customWidth="1"/>
    <col min="11525" max="11525" width="2.140625" style="557" customWidth="1"/>
    <col min="11526" max="11526" width="15.5703125" style="557" customWidth="1"/>
    <col min="11527" max="11527" width="4.42578125" style="557" customWidth="1"/>
    <col min="11528" max="11528" width="4.5703125" style="557" bestFit="1" customWidth="1"/>
    <col min="11529" max="11529" width="4.5703125" style="557" customWidth="1"/>
    <col min="11530" max="11530" width="5.140625" style="557" bestFit="1" customWidth="1"/>
    <col min="11531" max="11531" width="5.5703125" style="557" bestFit="1" customWidth="1"/>
    <col min="11532" max="11532" width="4.5703125" style="557" customWidth="1"/>
    <col min="11533" max="11533" width="4.140625" style="557" customWidth="1"/>
    <col min="11534" max="11534" width="3.85546875" style="557" customWidth="1"/>
    <col min="11535" max="11535" width="5.140625" style="557" bestFit="1" customWidth="1"/>
    <col min="11536" max="11536" width="7" style="557" customWidth="1"/>
    <col min="11537" max="11768" width="11.42578125" style="557" customWidth="1"/>
    <col min="11769" max="11769" width="5.42578125" style="557" customWidth="1"/>
    <col min="11770" max="11770" width="5" style="557" customWidth="1"/>
    <col min="11771" max="11771" width="10.5703125" style="557" bestFit="1" customWidth="1"/>
    <col min="11772" max="11772" width="10" style="557" bestFit="1" customWidth="1"/>
    <col min="11773" max="11773" width="6.42578125" style="557" customWidth="1"/>
    <col min="11774" max="11774" width="39.42578125" style="557"/>
    <col min="11775" max="11775" width="3.85546875" style="557" customWidth="1"/>
    <col min="11776" max="11776" width="4.5703125" style="557" customWidth="1"/>
    <col min="11777" max="11777" width="10.85546875" style="557" customWidth="1"/>
    <col min="11778" max="11778" width="9.140625" style="557" customWidth="1"/>
    <col min="11779" max="11779" width="17.140625" style="557" customWidth="1"/>
    <col min="11780" max="11780" width="37.28515625" style="557" customWidth="1"/>
    <col min="11781" max="11781" width="2.140625" style="557" customWidth="1"/>
    <col min="11782" max="11782" width="15.5703125" style="557" customWidth="1"/>
    <col min="11783" max="11783" width="4.42578125" style="557" customWidth="1"/>
    <col min="11784" max="11784" width="4.5703125" style="557" bestFit="1" customWidth="1"/>
    <col min="11785" max="11785" width="4.5703125" style="557" customWidth="1"/>
    <col min="11786" max="11786" width="5.140625" style="557" bestFit="1" customWidth="1"/>
    <col min="11787" max="11787" width="5.5703125" style="557" bestFit="1" customWidth="1"/>
    <col min="11788" max="11788" width="4.5703125" style="557" customWidth="1"/>
    <col min="11789" max="11789" width="4.140625" style="557" customWidth="1"/>
    <col min="11790" max="11790" width="3.85546875" style="557" customWidth="1"/>
    <col min="11791" max="11791" width="5.140625" style="557" bestFit="1" customWidth="1"/>
    <col min="11792" max="11792" width="7" style="557" customWidth="1"/>
    <col min="11793" max="12024" width="11.42578125" style="557" customWidth="1"/>
    <col min="12025" max="12025" width="5.42578125" style="557" customWidth="1"/>
    <col min="12026" max="12026" width="5" style="557" customWidth="1"/>
    <col min="12027" max="12027" width="10.5703125" style="557" bestFit="1" customWidth="1"/>
    <col min="12028" max="12028" width="10" style="557" bestFit="1" customWidth="1"/>
    <col min="12029" max="12029" width="6.42578125" style="557" customWidth="1"/>
    <col min="12030" max="12030" width="39.42578125" style="557"/>
    <col min="12031" max="12031" width="3.85546875" style="557" customWidth="1"/>
    <col min="12032" max="12032" width="4.5703125" style="557" customWidth="1"/>
    <col min="12033" max="12033" width="10.85546875" style="557" customWidth="1"/>
    <col min="12034" max="12034" width="9.140625" style="557" customWidth="1"/>
    <col min="12035" max="12035" width="17.140625" style="557" customWidth="1"/>
    <col min="12036" max="12036" width="37.28515625" style="557" customWidth="1"/>
    <col min="12037" max="12037" width="2.140625" style="557" customWidth="1"/>
    <col min="12038" max="12038" width="15.5703125" style="557" customWidth="1"/>
    <col min="12039" max="12039" width="4.42578125" style="557" customWidth="1"/>
    <col min="12040" max="12040" width="4.5703125" style="557" bestFit="1" customWidth="1"/>
    <col min="12041" max="12041" width="4.5703125" style="557" customWidth="1"/>
    <col min="12042" max="12042" width="5.140625" style="557" bestFit="1" customWidth="1"/>
    <col min="12043" max="12043" width="5.5703125" style="557" bestFit="1" customWidth="1"/>
    <col min="12044" max="12044" width="4.5703125" style="557" customWidth="1"/>
    <col min="12045" max="12045" width="4.140625" style="557" customWidth="1"/>
    <col min="12046" max="12046" width="3.85546875" style="557" customWidth="1"/>
    <col min="12047" max="12047" width="5.140625" style="557" bestFit="1" customWidth="1"/>
    <col min="12048" max="12048" width="7" style="557" customWidth="1"/>
    <col min="12049" max="12280" width="11.42578125" style="557" customWidth="1"/>
    <col min="12281" max="12281" width="5.42578125" style="557" customWidth="1"/>
    <col min="12282" max="12282" width="5" style="557" customWidth="1"/>
    <col min="12283" max="12283" width="10.5703125" style="557" bestFit="1" customWidth="1"/>
    <col min="12284" max="12284" width="10" style="557" bestFit="1" customWidth="1"/>
    <col min="12285" max="12285" width="6.42578125" style="557" customWidth="1"/>
    <col min="12286" max="12286" width="39.42578125" style="557"/>
    <col min="12287" max="12287" width="3.85546875" style="557" customWidth="1"/>
    <col min="12288" max="12288" width="4.5703125" style="557" customWidth="1"/>
    <col min="12289" max="12289" width="10.85546875" style="557" customWidth="1"/>
    <col min="12290" max="12290" width="9.140625" style="557" customWidth="1"/>
    <col min="12291" max="12291" width="17.140625" style="557" customWidth="1"/>
    <col min="12292" max="12292" width="37.28515625" style="557" customWidth="1"/>
    <col min="12293" max="12293" width="2.140625" style="557" customWidth="1"/>
    <col min="12294" max="12294" width="15.5703125" style="557" customWidth="1"/>
    <col min="12295" max="12295" width="4.42578125" style="557" customWidth="1"/>
    <col min="12296" max="12296" width="4.5703125" style="557" bestFit="1" customWidth="1"/>
    <col min="12297" max="12297" width="4.5703125" style="557" customWidth="1"/>
    <col min="12298" max="12298" width="5.140625" style="557" bestFit="1" customWidth="1"/>
    <col min="12299" max="12299" width="5.5703125" style="557" bestFit="1" customWidth="1"/>
    <col min="12300" max="12300" width="4.5703125" style="557" customWidth="1"/>
    <col min="12301" max="12301" width="4.140625" style="557" customWidth="1"/>
    <col min="12302" max="12302" width="3.85546875" style="557" customWidth="1"/>
    <col min="12303" max="12303" width="5.140625" style="557" bestFit="1" customWidth="1"/>
    <col min="12304" max="12304" width="7" style="557" customWidth="1"/>
    <col min="12305" max="12536" width="11.42578125" style="557" customWidth="1"/>
    <col min="12537" max="12537" width="5.42578125" style="557" customWidth="1"/>
    <col min="12538" max="12538" width="5" style="557" customWidth="1"/>
    <col min="12539" max="12539" width="10.5703125" style="557" bestFit="1" customWidth="1"/>
    <col min="12540" max="12540" width="10" style="557" bestFit="1" customWidth="1"/>
    <col min="12541" max="12541" width="6.42578125" style="557" customWidth="1"/>
    <col min="12542" max="12542" width="39.42578125" style="557"/>
    <col min="12543" max="12543" width="3.85546875" style="557" customWidth="1"/>
    <col min="12544" max="12544" width="4.5703125" style="557" customWidth="1"/>
    <col min="12545" max="12545" width="10.85546875" style="557" customWidth="1"/>
    <col min="12546" max="12546" width="9.140625" style="557" customWidth="1"/>
    <col min="12547" max="12547" width="17.140625" style="557" customWidth="1"/>
    <col min="12548" max="12548" width="37.28515625" style="557" customWidth="1"/>
    <col min="12549" max="12549" width="2.140625" style="557" customWidth="1"/>
    <col min="12550" max="12550" width="15.5703125" style="557" customWidth="1"/>
    <col min="12551" max="12551" width="4.42578125" style="557" customWidth="1"/>
    <col min="12552" max="12552" width="4.5703125" style="557" bestFit="1" customWidth="1"/>
    <col min="12553" max="12553" width="4.5703125" style="557" customWidth="1"/>
    <col min="12554" max="12554" width="5.140625" style="557" bestFit="1" customWidth="1"/>
    <col min="12555" max="12555" width="5.5703125" style="557" bestFit="1" customWidth="1"/>
    <col min="12556" max="12556" width="4.5703125" style="557" customWidth="1"/>
    <col min="12557" max="12557" width="4.140625" style="557" customWidth="1"/>
    <col min="12558" max="12558" width="3.85546875" style="557" customWidth="1"/>
    <col min="12559" max="12559" width="5.140625" style="557" bestFit="1" customWidth="1"/>
    <col min="12560" max="12560" width="7" style="557" customWidth="1"/>
    <col min="12561" max="12792" width="11.42578125" style="557" customWidth="1"/>
    <col min="12793" max="12793" width="5.42578125" style="557" customWidth="1"/>
    <col min="12794" max="12794" width="5" style="557" customWidth="1"/>
    <col min="12795" max="12795" width="10.5703125" style="557" bestFit="1" customWidth="1"/>
    <col min="12796" max="12796" width="10" style="557" bestFit="1" customWidth="1"/>
    <col min="12797" max="12797" width="6.42578125" style="557" customWidth="1"/>
    <col min="12798" max="12798" width="39.42578125" style="557"/>
    <col min="12799" max="12799" width="3.85546875" style="557" customWidth="1"/>
    <col min="12800" max="12800" width="4.5703125" style="557" customWidth="1"/>
    <col min="12801" max="12801" width="10.85546875" style="557" customWidth="1"/>
    <col min="12802" max="12802" width="9.140625" style="557" customWidth="1"/>
    <col min="12803" max="12803" width="17.140625" style="557" customWidth="1"/>
    <col min="12804" max="12804" width="37.28515625" style="557" customWidth="1"/>
    <col min="12805" max="12805" width="2.140625" style="557" customWidth="1"/>
    <col min="12806" max="12806" width="15.5703125" style="557" customWidth="1"/>
    <col min="12807" max="12807" width="4.42578125" style="557" customWidth="1"/>
    <col min="12808" max="12808" width="4.5703125" style="557" bestFit="1" customWidth="1"/>
    <col min="12809" max="12809" width="4.5703125" style="557" customWidth="1"/>
    <col min="12810" max="12810" width="5.140625" style="557" bestFit="1" customWidth="1"/>
    <col min="12811" max="12811" width="5.5703125" style="557" bestFit="1" customWidth="1"/>
    <col min="12812" max="12812" width="4.5703125" style="557" customWidth="1"/>
    <col min="12813" max="12813" width="4.140625" style="557" customWidth="1"/>
    <col min="12814" max="12814" width="3.85546875" style="557" customWidth="1"/>
    <col min="12815" max="12815" width="5.140625" style="557" bestFit="1" customWidth="1"/>
    <col min="12816" max="12816" width="7" style="557" customWidth="1"/>
    <col min="12817" max="13048" width="11.42578125" style="557" customWidth="1"/>
    <col min="13049" max="13049" width="5.42578125" style="557" customWidth="1"/>
    <col min="13050" max="13050" width="5" style="557" customWidth="1"/>
    <col min="13051" max="13051" width="10.5703125" style="557" bestFit="1" customWidth="1"/>
    <col min="13052" max="13052" width="10" style="557" bestFit="1" customWidth="1"/>
    <col min="13053" max="13053" width="6.42578125" style="557" customWidth="1"/>
    <col min="13054" max="13054" width="39.42578125" style="557"/>
    <col min="13055" max="13055" width="3.85546875" style="557" customWidth="1"/>
    <col min="13056" max="13056" width="4.5703125" style="557" customWidth="1"/>
    <col min="13057" max="13057" width="10.85546875" style="557" customWidth="1"/>
    <col min="13058" max="13058" width="9.140625" style="557" customWidth="1"/>
    <col min="13059" max="13059" width="17.140625" style="557" customWidth="1"/>
    <col min="13060" max="13060" width="37.28515625" style="557" customWidth="1"/>
    <col min="13061" max="13061" width="2.140625" style="557" customWidth="1"/>
    <col min="13062" max="13062" width="15.5703125" style="557" customWidth="1"/>
    <col min="13063" max="13063" width="4.42578125" style="557" customWidth="1"/>
    <col min="13064" max="13064" width="4.5703125" style="557" bestFit="1" customWidth="1"/>
    <col min="13065" max="13065" width="4.5703125" style="557" customWidth="1"/>
    <col min="13066" max="13066" width="5.140625" style="557" bestFit="1" customWidth="1"/>
    <col min="13067" max="13067" width="5.5703125" style="557" bestFit="1" customWidth="1"/>
    <col min="13068" max="13068" width="4.5703125" style="557" customWidth="1"/>
    <col min="13069" max="13069" width="4.140625" style="557" customWidth="1"/>
    <col min="13070" max="13070" width="3.85546875" style="557" customWidth="1"/>
    <col min="13071" max="13071" width="5.140625" style="557" bestFit="1" customWidth="1"/>
    <col min="13072" max="13072" width="7" style="557" customWidth="1"/>
    <col min="13073" max="13304" width="11.42578125" style="557" customWidth="1"/>
    <col min="13305" max="13305" width="5.42578125" style="557" customWidth="1"/>
    <col min="13306" max="13306" width="5" style="557" customWidth="1"/>
    <col min="13307" max="13307" width="10.5703125" style="557" bestFit="1" customWidth="1"/>
    <col min="13308" max="13308" width="10" style="557" bestFit="1" customWidth="1"/>
    <col min="13309" max="13309" width="6.42578125" style="557" customWidth="1"/>
    <col min="13310" max="13310" width="39.42578125" style="557"/>
    <col min="13311" max="13311" width="3.85546875" style="557" customWidth="1"/>
    <col min="13312" max="13312" width="4.5703125" style="557" customWidth="1"/>
    <col min="13313" max="13313" width="10.85546875" style="557" customWidth="1"/>
    <col min="13314" max="13314" width="9.140625" style="557" customWidth="1"/>
    <col min="13315" max="13315" width="17.140625" style="557" customWidth="1"/>
    <col min="13316" max="13316" width="37.28515625" style="557" customWidth="1"/>
    <col min="13317" max="13317" width="2.140625" style="557" customWidth="1"/>
    <col min="13318" max="13318" width="15.5703125" style="557" customWidth="1"/>
    <col min="13319" max="13319" width="4.42578125" style="557" customWidth="1"/>
    <col min="13320" max="13320" width="4.5703125" style="557" bestFit="1" customWidth="1"/>
    <col min="13321" max="13321" width="4.5703125" style="557" customWidth="1"/>
    <col min="13322" max="13322" width="5.140625" style="557" bestFit="1" customWidth="1"/>
    <col min="13323" max="13323" width="5.5703125" style="557" bestFit="1" customWidth="1"/>
    <col min="13324" max="13324" width="4.5703125" style="557" customWidth="1"/>
    <col min="13325" max="13325" width="4.140625" style="557" customWidth="1"/>
    <col min="13326" max="13326" width="3.85546875" style="557" customWidth="1"/>
    <col min="13327" max="13327" width="5.140625" style="557" bestFit="1" customWidth="1"/>
    <col min="13328" max="13328" width="7" style="557" customWidth="1"/>
    <col min="13329" max="13560" width="11.42578125" style="557" customWidth="1"/>
    <col min="13561" max="13561" width="5.42578125" style="557" customWidth="1"/>
    <col min="13562" max="13562" width="5" style="557" customWidth="1"/>
    <col min="13563" max="13563" width="10.5703125" style="557" bestFit="1" customWidth="1"/>
    <col min="13564" max="13564" width="10" style="557" bestFit="1" customWidth="1"/>
    <col min="13565" max="13565" width="6.42578125" style="557" customWidth="1"/>
    <col min="13566" max="13566" width="39.42578125" style="557"/>
    <col min="13567" max="13567" width="3.85546875" style="557" customWidth="1"/>
    <col min="13568" max="13568" width="4.5703125" style="557" customWidth="1"/>
    <col min="13569" max="13569" width="10.85546875" style="557" customWidth="1"/>
    <col min="13570" max="13570" width="9.140625" style="557" customWidth="1"/>
    <col min="13571" max="13571" width="17.140625" style="557" customWidth="1"/>
    <col min="13572" max="13572" width="37.28515625" style="557" customWidth="1"/>
    <col min="13573" max="13573" width="2.140625" style="557" customWidth="1"/>
    <col min="13574" max="13574" width="15.5703125" style="557" customWidth="1"/>
    <col min="13575" max="13575" width="4.42578125" style="557" customWidth="1"/>
    <col min="13576" max="13576" width="4.5703125" style="557" bestFit="1" customWidth="1"/>
    <col min="13577" max="13577" width="4.5703125" style="557" customWidth="1"/>
    <col min="13578" max="13578" width="5.140625" style="557" bestFit="1" customWidth="1"/>
    <col min="13579" max="13579" width="5.5703125" style="557" bestFit="1" customWidth="1"/>
    <col min="13580" max="13580" width="4.5703125" style="557" customWidth="1"/>
    <col min="13581" max="13581" width="4.140625" style="557" customWidth="1"/>
    <col min="13582" max="13582" width="3.85546875" style="557" customWidth="1"/>
    <col min="13583" max="13583" width="5.140625" style="557" bestFit="1" customWidth="1"/>
    <col min="13584" max="13584" width="7" style="557" customWidth="1"/>
    <col min="13585" max="13816" width="11.42578125" style="557" customWidth="1"/>
    <col min="13817" max="13817" width="5.42578125" style="557" customWidth="1"/>
    <col min="13818" max="13818" width="5" style="557" customWidth="1"/>
    <col min="13819" max="13819" width="10.5703125" style="557" bestFit="1" customWidth="1"/>
    <col min="13820" max="13820" width="10" style="557" bestFit="1" customWidth="1"/>
    <col min="13821" max="13821" width="6.42578125" style="557" customWidth="1"/>
    <col min="13822" max="13822" width="39.42578125" style="557"/>
    <col min="13823" max="13823" width="3.85546875" style="557" customWidth="1"/>
    <col min="13824" max="13824" width="4.5703125" style="557" customWidth="1"/>
    <col min="13825" max="13825" width="10.85546875" style="557" customWidth="1"/>
    <col min="13826" max="13826" width="9.140625" style="557" customWidth="1"/>
    <col min="13827" max="13827" width="17.140625" style="557" customWidth="1"/>
    <col min="13828" max="13828" width="37.28515625" style="557" customWidth="1"/>
    <col min="13829" max="13829" width="2.140625" style="557" customWidth="1"/>
    <col min="13830" max="13830" width="15.5703125" style="557" customWidth="1"/>
    <col min="13831" max="13831" width="4.42578125" style="557" customWidth="1"/>
    <col min="13832" max="13832" width="4.5703125" style="557" bestFit="1" customWidth="1"/>
    <col min="13833" max="13833" width="4.5703125" style="557" customWidth="1"/>
    <col min="13834" max="13834" width="5.140625" style="557" bestFit="1" customWidth="1"/>
    <col min="13835" max="13835" width="5.5703125" style="557" bestFit="1" customWidth="1"/>
    <col min="13836" max="13836" width="4.5703125" style="557" customWidth="1"/>
    <col min="13837" max="13837" width="4.140625" style="557" customWidth="1"/>
    <col min="13838" max="13838" width="3.85546875" style="557" customWidth="1"/>
    <col min="13839" max="13839" width="5.140625" style="557" bestFit="1" customWidth="1"/>
    <col min="13840" max="13840" width="7" style="557" customWidth="1"/>
    <col min="13841" max="14072" width="11.42578125" style="557" customWidth="1"/>
    <col min="14073" max="14073" width="5.42578125" style="557" customWidth="1"/>
    <col min="14074" max="14074" width="5" style="557" customWidth="1"/>
    <col min="14075" max="14075" width="10.5703125" style="557" bestFit="1" customWidth="1"/>
    <col min="14076" max="14076" width="10" style="557" bestFit="1" customWidth="1"/>
    <col min="14077" max="14077" width="6.42578125" style="557" customWidth="1"/>
    <col min="14078" max="14078" width="39.42578125" style="557"/>
    <col min="14079" max="14079" width="3.85546875" style="557" customWidth="1"/>
    <col min="14080" max="14080" width="4.5703125" style="557" customWidth="1"/>
    <col min="14081" max="14081" width="10.85546875" style="557" customWidth="1"/>
    <col min="14082" max="14082" width="9.140625" style="557" customWidth="1"/>
    <col min="14083" max="14083" width="17.140625" style="557" customWidth="1"/>
    <col min="14084" max="14084" width="37.28515625" style="557" customWidth="1"/>
    <col min="14085" max="14085" width="2.140625" style="557" customWidth="1"/>
    <col min="14086" max="14086" width="15.5703125" style="557" customWidth="1"/>
    <col min="14087" max="14087" width="4.42578125" style="557" customWidth="1"/>
    <col min="14088" max="14088" width="4.5703125" style="557" bestFit="1" customWidth="1"/>
    <col min="14089" max="14089" width="4.5703125" style="557" customWidth="1"/>
    <col min="14090" max="14090" width="5.140625" style="557" bestFit="1" customWidth="1"/>
    <col min="14091" max="14091" width="5.5703125" style="557" bestFit="1" customWidth="1"/>
    <col min="14092" max="14092" width="4.5703125" style="557" customWidth="1"/>
    <col min="14093" max="14093" width="4.140625" style="557" customWidth="1"/>
    <col min="14094" max="14094" width="3.85546875" style="557" customWidth="1"/>
    <col min="14095" max="14095" width="5.140625" style="557" bestFit="1" customWidth="1"/>
    <col min="14096" max="14096" width="7" style="557" customWidth="1"/>
    <col min="14097" max="14328" width="11.42578125" style="557" customWidth="1"/>
    <col min="14329" max="14329" width="5.42578125" style="557" customWidth="1"/>
    <col min="14330" max="14330" width="5" style="557" customWidth="1"/>
    <col min="14331" max="14331" width="10.5703125" style="557" bestFit="1" customWidth="1"/>
    <col min="14332" max="14332" width="10" style="557" bestFit="1" customWidth="1"/>
    <col min="14333" max="14333" width="6.42578125" style="557" customWidth="1"/>
    <col min="14334" max="14334" width="39.42578125" style="557"/>
    <col min="14335" max="14335" width="3.85546875" style="557" customWidth="1"/>
    <col min="14336" max="14336" width="4.5703125" style="557" customWidth="1"/>
    <col min="14337" max="14337" width="10.85546875" style="557" customWidth="1"/>
    <col min="14338" max="14338" width="9.140625" style="557" customWidth="1"/>
    <col min="14339" max="14339" width="17.140625" style="557" customWidth="1"/>
    <col min="14340" max="14340" width="37.28515625" style="557" customWidth="1"/>
    <col min="14341" max="14341" width="2.140625" style="557" customWidth="1"/>
    <col min="14342" max="14342" width="15.5703125" style="557" customWidth="1"/>
    <col min="14343" max="14343" width="4.42578125" style="557" customWidth="1"/>
    <col min="14344" max="14344" width="4.5703125" style="557" bestFit="1" customWidth="1"/>
    <col min="14345" max="14345" width="4.5703125" style="557" customWidth="1"/>
    <col min="14346" max="14346" width="5.140625" style="557" bestFit="1" customWidth="1"/>
    <col min="14347" max="14347" width="5.5703125" style="557" bestFit="1" customWidth="1"/>
    <col min="14348" max="14348" width="4.5703125" style="557" customWidth="1"/>
    <col min="14349" max="14349" width="4.140625" style="557" customWidth="1"/>
    <col min="14350" max="14350" width="3.85546875" style="557" customWidth="1"/>
    <col min="14351" max="14351" width="5.140625" style="557" bestFit="1" customWidth="1"/>
    <col min="14352" max="14352" width="7" style="557" customWidth="1"/>
    <col min="14353" max="14584" width="11.42578125" style="557" customWidth="1"/>
    <col min="14585" max="14585" width="5.42578125" style="557" customWidth="1"/>
    <col min="14586" max="14586" width="5" style="557" customWidth="1"/>
    <col min="14587" max="14587" width="10.5703125" style="557" bestFit="1" customWidth="1"/>
    <col min="14588" max="14588" width="10" style="557" bestFit="1" customWidth="1"/>
    <col min="14589" max="14589" width="6.42578125" style="557" customWidth="1"/>
    <col min="14590" max="14590" width="39.42578125" style="557"/>
    <col min="14591" max="14591" width="3.85546875" style="557" customWidth="1"/>
    <col min="14592" max="14592" width="4.5703125" style="557" customWidth="1"/>
    <col min="14593" max="14593" width="10.85546875" style="557" customWidth="1"/>
    <col min="14594" max="14594" width="9.140625" style="557" customWidth="1"/>
    <col min="14595" max="14595" width="17.140625" style="557" customWidth="1"/>
    <col min="14596" max="14596" width="37.28515625" style="557" customWidth="1"/>
    <col min="14597" max="14597" width="2.140625" style="557" customWidth="1"/>
    <col min="14598" max="14598" width="15.5703125" style="557" customWidth="1"/>
    <col min="14599" max="14599" width="4.42578125" style="557" customWidth="1"/>
    <col min="14600" max="14600" width="4.5703125" style="557" bestFit="1" customWidth="1"/>
    <col min="14601" max="14601" width="4.5703125" style="557" customWidth="1"/>
    <col min="14602" max="14602" width="5.140625" style="557" bestFit="1" customWidth="1"/>
    <col min="14603" max="14603" width="5.5703125" style="557" bestFit="1" customWidth="1"/>
    <col min="14604" max="14604" width="4.5703125" style="557" customWidth="1"/>
    <col min="14605" max="14605" width="4.140625" style="557" customWidth="1"/>
    <col min="14606" max="14606" width="3.85546875" style="557" customWidth="1"/>
    <col min="14607" max="14607" width="5.140625" style="557" bestFit="1" customWidth="1"/>
    <col min="14608" max="14608" width="7" style="557" customWidth="1"/>
    <col min="14609" max="14840" width="11.42578125" style="557" customWidth="1"/>
    <col min="14841" max="14841" width="5.42578125" style="557" customWidth="1"/>
    <col min="14842" max="14842" width="5" style="557" customWidth="1"/>
    <col min="14843" max="14843" width="10.5703125" style="557" bestFit="1" customWidth="1"/>
    <col min="14844" max="14844" width="10" style="557" bestFit="1" customWidth="1"/>
    <col min="14845" max="14845" width="6.42578125" style="557" customWidth="1"/>
    <col min="14846" max="14846" width="39.42578125" style="557"/>
    <col min="14847" max="14847" width="3.85546875" style="557" customWidth="1"/>
    <col min="14848" max="14848" width="4.5703125" style="557" customWidth="1"/>
    <col min="14849" max="14849" width="10.85546875" style="557" customWidth="1"/>
    <col min="14850" max="14850" width="9.140625" style="557" customWidth="1"/>
    <col min="14851" max="14851" width="17.140625" style="557" customWidth="1"/>
    <col min="14852" max="14852" width="37.28515625" style="557" customWidth="1"/>
    <col min="14853" max="14853" width="2.140625" style="557" customWidth="1"/>
    <col min="14854" max="14854" width="15.5703125" style="557" customWidth="1"/>
    <col min="14855" max="14855" width="4.42578125" style="557" customWidth="1"/>
    <col min="14856" max="14856" width="4.5703125" style="557" bestFit="1" customWidth="1"/>
    <col min="14857" max="14857" width="4.5703125" style="557" customWidth="1"/>
    <col min="14858" max="14858" width="5.140625" style="557" bestFit="1" customWidth="1"/>
    <col min="14859" max="14859" width="5.5703125" style="557" bestFit="1" customWidth="1"/>
    <col min="14860" max="14860" width="4.5703125" style="557" customWidth="1"/>
    <col min="14861" max="14861" width="4.140625" style="557" customWidth="1"/>
    <col min="14862" max="14862" width="3.85546875" style="557" customWidth="1"/>
    <col min="14863" max="14863" width="5.140625" style="557" bestFit="1" customWidth="1"/>
    <col min="14864" max="14864" width="7" style="557" customWidth="1"/>
    <col min="14865" max="15096" width="11.42578125" style="557" customWidth="1"/>
    <col min="15097" max="15097" width="5.42578125" style="557" customWidth="1"/>
    <col min="15098" max="15098" width="5" style="557" customWidth="1"/>
    <col min="15099" max="15099" width="10.5703125" style="557" bestFit="1" customWidth="1"/>
    <col min="15100" max="15100" width="10" style="557" bestFit="1" customWidth="1"/>
    <col min="15101" max="15101" width="6.42578125" style="557" customWidth="1"/>
    <col min="15102" max="15102" width="39.42578125" style="557"/>
    <col min="15103" max="15103" width="3.85546875" style="557" customWidth="1"/>
    <col min="15104" max="15104" width="4.5703125" style="557" customWidth="1"/>
    <col min="15105" max="15105" width="10.85546875" style="557" customWidth="1"/>
    <col min="15106" max="15106" width="9.140625" style="557" customWidth="1"/>
    <col min="15107" max="15107" width="17.140625" style="557" customWidth="1"/>
    <col min="15108" max="15108" width="37.28515625" style="557" customWidth="1"/>
    <col min="15109" max="15109" width="2.140625" style="557" customWidth="1"/>
    <col min="15110" max="15110" width="15.5703125" style="557" customWidth="1"/>
    <col min="15111" max="15111" width="4.42578125" style="557" customWidth="1"/>
    <col min="15112" max="15112" width="4.5703125" style="557" bestFit="1" customWidth="1"/>
    <col min="15113" max="15113" width="4.5703125" style="557" customWidth="1"/>
    <col min="15114" max="15114" width="5.140625" style="557" bestFit="1" customWidth="1"/>
    <col min="15115" max="15115" width="5.5703125" style="557" bestFit="1" customWidth="1"/>
    <col min="15116" max="15116" width="4.5703125" style="557" customWidth="1"/>
    <col min="15117" max="15117" width="4.140625" style="557" customWidth="1"/>
    <col min="15118" max="15118" width="3.85546875" style="557" customWidth="1"/>
    <col min="15119" max="15119" width="5.140625" style="557" bestFit="1" customWidth="1"/>
    <col min="15120" max="15120" width="7" style="557" customWidth="1"/>
    <col min="15121" max="15352" width="11.42578125" style="557" customWidth="1"/>
    <col min="15353" max="15353" width="5.42578125" style="557" customWidth="1"/>
    <col min="15354" max="15354" width="5" style="557" customWidth="1"/>
    <col min="15355" max="15355" width="10.5703125" style="557" bestFit="1" customWidth="1"/>
    <col min="15356" max="15356" width="10" style="557" bestFit="1" customWidth="1"/>
    <col min="15357" max="15357" width="6.42578125" style="557" customWidth="1"/>
    <col min="15358" max="15358" width="39.42578125" style="557"/>
    <col min="15359" max="15359" width="3.85546875" style="557" customWidth="1"/>
    <col min="15360" max="15360" width="4.5703125" style="557" customWidth="1"/>
    <col min="15361" max="15361" width="10.85546875" style="557" customWidth="1"/>
    <col min="15362" max="15362" width="9.140625" style="557" customWidth="1"/>
    <col min="15363" max="15363" width="17.140625" style="557" customWidth="1"/>
    <col min="15364" max="15364" width="37.28515625" style="557" customWidth="1"/>
    <col min="15365" max="15365" width="2.140625" style="557" customWidth="1"/>
    <col min="15366" max="15366" width="15.5703125" style="557" customWidth="1"/>
    <col min="15367" max="15367" width="4.42578125" style="557" customWidth="1"/>
    <col min="15368" max="15368" width="4.5703125" style="557" bestFit="1" customWidth="1"/>
    <col min="15369" max="15369" width="4.5703125" style="557" customWidth="1"/>
    <col min="15370" max="15370" width="5.140625" style="557" bestFit="1" customWidth="1"/>
    <col min="15371" max="15371" width="5.5703125" style="557" bestFit="1" customWidth="1"/>
    <col min="15372" max="15372" width="4.5703125" style="557" customWidth="1"/>
    <col min="15373" max="15373" width="4.140625" style="557" customWidth="1"/>
    <col min="15374" max="15374" width="3.85546875" style="557" customWidth="1"/>
    <col min="15375" max="15375" width="5.140625" style="557" bestFit="1" customWidth="1"/>
    <col min="15376" max="15376" width="7" style="557" customWidth="1"/>
    <col min="15377" max="15608" width="11.42578125" style="557" customWidth="1"/>
    <col min="15609" max="15609" width="5.42578125" style="557" customWidth="1"/>
    <col min="15610" max="15610" width="5" style="557" customWidth="1"/>
    <col min="15611" max="15611" width="10.5703125" style="557" bestFit="1" customWidth="1"/>
    <col min="15612" max="15612" width="10" style="557" bestFit="1" customWidth="1"/>
    <col min="15613" max="15613" width="6.42578125" style="557" customWidth="1"/>
    <col min="15614" max="15614" width="39.42578125" style="557"/>
    <col min="15615" max="15615" width="3.85546875" style="557" customWidth="1"/>
    <col min="15616" max="15616" width="4.5703125" style="557" customWidth="1"/>
    <col min="15617" max="15617" width="10.85546875" style="557" customWidth="1"/>
    <col min="15618" max="15618" width="9.140625" style="557" customWidth="1"/>
    <col min="15619" max="15619" width="17.140625" style="557" customWidth="1"/>
    <col min="15620" max="15620" width="37.28515625" style="557" customWidth="1"/>
    <col min="15621" max="15621" width="2.140625" style="557" customWidth="1"/>
    <col min="15622" max="15622" width="15.5703125" style="557" customWidth="1"/>
    <col min="15623" max="15623" width="4.42578125" style="557" customWidth="1"/>
    <col min="15624" max="15624" width="4.5703125" style="557" bestFit="1" customWidth="1"/>
    <col min="15625" max="15625" width="4.5703125" style="557" customWidth="1"/>
    <col min="15626" max="15626" width="5.140625" style="557" bestFit="1" customWidth="1"/>
    <col min="15627" max="15627" width="5.5703125" style="557" bestFit="1" customWidth="1"/>
    <col min="15628" max="15628" width="4.5703125" style="557" customWidth="1"/>
    <col min="15629" max="15629" width="4.140625" style="557" customWidth="1"/>
    <col min="15630" max="15630" width="3.85546875" style="557" customWidth="1"/>
    <col min="15631" max="15631" width="5.140625" style="557" bestFit="1" customWidth="1"/>
    <col min="15632" max="15632" width="7" style="557" customWidth="1"/>
    <col min="15633" max="15864" width="11.42578125" style="557" customWidth="1"/>
    <col min="15865" max="15865" width="5.42578125" style="557" customWidth="1"/>
    <col min="15866" max="15866" width="5" style="557" customWidth="1"/>
    <col min="15867" max="15867" width="10.5703125" style="557" bestFit="1" customWidth="1"/>
    <col min="15868" max="15868" width="10" style="557" bestFit="1" customWidth="1"/>
    <col min="15869" max="15869" width="6.42578125" style="557" customWidth="1"/>
    <col min="15870" max="15870" width="39.42578125" style="557"/>
    <col min="15871" max="15871" width="3.85546875" style="557" customWidth="1"/>
    <col min="15872" max="15872" width="4.5703125" style="557" customWidth="1"/>
    <col min="15873" max="15873" width="10.85546875" style="557" customWidth="1"/>
    <col min="15874" max="15874" width="9.140625" style="557" customWidth="1"/>
    <col min="15875" max="15875" width="17.140625" style="557" customWidth="1"/>
    <col min="15876" max="15876" width="37.28515625" style="557" customWidth="1"/>
    <col min="15877" max="15877" width="2.140625" style="557" customWidth="1"/>
    <col min="15878" max="15878" width="15.5703125" style="557" customWidth="1"/>
    <col min="15879" max="15879" width="4.42578125" style="557" customWidth="1"/>
    <col min="15880" max="15880" width="4.5703125" style="557" bestFit="1" customWidth="1"/>
    <col min="15881" max="15881" width="4.5703125" style="557" customWidth="1"/>
    <col min="15882" max="15882" width="5.140625" style="557" bestFit="1" customWidth="1"/>
    <col min="15883" max="15883" width="5.5703125" style="557" bestFit="1" customWidth="1"/>
    <col min="15884" max="15884" width="4.5703125" style="557" customWidth="1"/>
    <col min="15885" max="15885" width="4.140625" style="557" customWidth="1"/>
    <col min="15886" max="15886" width="3.85546875" style="557" customWidth="1"/>
    <col min="15887" max="15887" width="5.140625" style="557" bestFit="1" customWidth="1"/>
    <col min="15888" max="15888" width="7" style="557" customWidth="1"/>
    <col min="15889" max="16120" width="11.42578125" style="557" customWidth="1"/>
    <col min="16121" max="16121" width="5.42578125" style="557" customWidth="1"/>
    <col min="16122" max="16122" width="5" style="557" customWidth="1"/>
    <col min="16123" max="16123" width="10.5703125" style="557" bestFit="1" customWidth="1"/>
    <col min="16124" max="16124" width="10" style="557" bestFit="1" customWidth="1"/>
    <col min="16125" max="16125" width="6.42578125" style="557" customWidth="1"/>
    <col min="16126" max="16126" width="39.42578125" style="557"/>
    <col min="16127" max="16127" width="3.85546875" style="557" customWidth="1"/>
    <col min="16128" max="16128" width="4.5703125" style="557" customWidth="1"/>
    <col min="16129" max="16129" width="10.85546875" style="557" customWidth="1"/>
    <col min="16130" max="16130" width="9.140625" style="557" customWidth="1"/>
    <col min="16131" max="16131" width="17.140625" style="557" customWidth="1"/>
    <col min="16132" max="16132" width="37.28515625" style="557" customWidth="1"/>
    <col min="16133" max="16133" width="2.140625" style="557" customWidth="1"/>
    <col min="16134" max="16134" width="15.5703125" style="557" customWidth="1"/>
    <col min="16135" max="16135" width="4.42578125" style="557" customWidth="1"/>
    <col min="16136" max="16136" width="4.5703125" style="557" bestFit="1" customWidth="1"/>
    <col min="16137" max="16137" width="4.5703125" style="557" customWidth="1"/>
    <col min="16138" max="16138" width="5.140625" style="557" bestFit="1" customWidth="1"/>
    <col min="16139" max="16139" width="5.5703125" style="557" bestFit="1" customWidth="1"/>
    <col min="16140" max="16140" width="4.5703125" style="557" customWidth="1"/>
    <col min="16141" max="16141" width="4.140625" style="557" customWidth="1"/>
    <col min="16142" max="16142" width="3.85546875" style="557" customWidth="1"/>
    <col min="16143" max="16143" width="5.140625" style="557" bestFit="1" customWidth="1"/>
    <col min="16144" max="16144" width="7" style="557" customWidth="1"/>
    <col min="16145" max="16376" width="11.42578125" style="557" customWidth="1"/>
    <col min="16377" max="16377" width="5.42578125" style="557" customWidth="1"/>
    <col min="16378" max="16378" width="5" style="557" customWidth="1"/>
    <col min="16379" max="16379" width="10.5703125" style="557" bestFit="1" customWidth="1"/>
    <col min="16380" max="16380" width="10" style="557" bestFit="1" customWidth="1"/>
    <col min="16381" max="16381" width="6.42578125" style="557" customWidth="1"/>
    <col min="16382" max="16384" width="39.42578125" style="557"/>
  </cols>
  <sheetData>
    <row r="1" spans="1:16" s="551" customFormat="1" ht="15.6" customHeight="1" thickBot="1">
      <c r="A1" s="1019" t="s">
        <v>157</v>
      </c>
      <c r="B1" s="1020"/>
      <c r="C1" s="1021"/>
      <c r="D1" s="1021"/>
      <c r="E1" s="1020"/>
      <c r="F1" s="1022" t="s">
        <v>210</v>
      </c>
      <c r="G1" s="1023" t="s">
        <v>0</v>
      </c>
      <c r="H1" s="1024"/>
      <c r="I1" s="1025"/>
      <c r="J1" s="1023" t="s">
        <v>219</v>
      </c>
      <c r="K1" s="1024"/>
      <c r="L1" s="1024"/>
      <c r="M1" s="1024"/>
      <c r="N1" s="1024"/>
      <c r="O1" s="1024"/>
      <c r="P1" s="1026" t="s">
        <v>30</v>
      </c>
    </row>
    <row r="2" spans="1:16" s="551" customFormat="1" ht="29.1" customHeight="1" thickBot="1">
      <c r="A2" s="979" t="s">
        <v>250</v>
      </c>
      <c r="B2" s="980"/>
      <c r="C2" s="980"/>
      <c r="D2" s="980"/>
      <c r="E2" s="980"/>
      <c r="F2" s="601"/>
      <c r="G2" s="981" t="s">
        <v>272</v>
      </c>
      <c r="H2" s="982"/>
      <c r="I2" s="983"/>
      <c r="J2" s="984">
        <f>LOOKUP(P2,Period!A3:A55,Period!C3:C55)</f>
        <v>45661</v>
      </c>
      <c r="K2" s="985"/>
      <c r="L2" s="985"/>
      <c r="M2" s="985"/>
      <c r="N2" s="985"/>
      <c r="O2" s="985"/>
      <c r="P2" s="552">
        <v>2</v>
      </c>
    </row>
    <row r="3" spans="1:16" s="551" customFormat="1" ht="16.5" customHeight="1" thickBot="1">
      <c r="A3" s="553"/>
      <c r="B3" s="553"/>
      <c r="C3" s="553"/>
      <c r="D3" s="553"/>
      <c r="E3" s="553"/>
      <c r="F3" s="1022" t="s">
        <v>180</v>
      </c>
      <c r="G3" s="1023" t="s">
        <v>178</v>
      </c>
      <c r="H3" s="1024"/>
      <c r="I3" s="1025"/>
      <c r="J3" s="554"/>
      <c r="K3" s="1001"/>
      <c r="L3" s="1001"/>
      <c r="M3" s="554"/>
      <c r="N3" s="554"/>
      <c r="O3" s="554"/>
      <c r="P3" s="555"/>
    </row>
    <row r="4" spans="1:16" s="551" customFormat="1" ht="31.5" customHeight="1" thickBot="1">
      <c r="A4" s="553"/>
      <c r="B4" s="553"/>
      <c r="C4" s="553"/>
      <c r="D4" s="553"/>
      <c r="E4" s="553"/>
      <c r="F4" s="556"/>
      <c r="G4" s="979" t="s">
        <v>251</v>
      </c>
      <c r="H4" s="980"/>
      <c r="I4" s="1002"/>
      <c r="J4" s="554"/>
      <c r="K4" s="554"/>
      <c r="L4" s="554"/>
      <c r="M4" s="554"/>
      <c r="N4" s="554"/>
      <c r="O4" s="554"/>
      <c r="P4" s="555"/>
    </row>
    <row r="5" spans="1:16" ht="14.1" customHeight="1" thickBot="1">
      <c r="F5" s="558"/>
      <c r="G5" s="559"/>
      <c r="H5" s="560"/>
      <c r="I5" s="561"/>
      <c r="J5" s="562"/>
      <c r="K5" s="563" t="s">
        <v>211</v>
      </c>
      <c r="L5" s="563">
        <v>80040</v>
      </c>
      <c r="M5" s="563">
        <v>80040</v>
      </c>
      <c r="N5" s="563">
        <v>80040</v>
      </c>
      <c r="O5" s="563">
        <v>80030</v>
      </c>
    </row>
    <row r="6" spans="1:16" ht="11.45" customHeight="1" thickBot="1">
      <c r="A6" s="1003" t="s">
        <v>56</v>
      </c>
      <c r="B6" s="1006" t="s">
        <v>115</v>
      </c>
      <c r="C6" s="604"/>
      <c r="D6" s="608"/>
      <c r="E6" s="1009" t="s">
        <v>222</v>
      </c>
      <c r="F6" s="1012"/>
      <c r="G6" s="1012"/>
      <c r="H6" s="1012"/>
      <c r="I6" s="1012"/>
      <c r="J6" s="1012"/>
      <c r="K6" s="1014" t="s">
        <v>223</v>
      </c>
      <c r="L6" s="1015"/>
      <c r="M6" s="1015"/>
      <c r="N6" s="1015"/>
      <c r="O6" s="1015"/>
      <c r="P6" s="986" t="s">
        <v>1</v>
      </c>
    </row>
    <row r="7" spans="1:16" ht="11.45" customHeight="1">
      <c r="A7" s="1004"/>
      <c r="B7" s="1007"/>
      <c r="C7" s="604"/>
      <c r="D7" s="608"/>
      <c r="E7" s="1010"/>
      <c r="F7" s="1012"/>
      <c r="G7" s="1012"/>
      <c r="H7" s="1012"/>
      <c r="I7" s="1012"/>
      <c r="J7" s="1012"/>
      <c r="K7" s="565" t="s">
        <v>212</v>
      </c>
      <c r="L7" s="566" t="s">
        <v>212</v>
      </c>
      <c r="M7" s="566" t="s">
        <v>212</v>
      </c>
      <c r="N7" s="567" t="s">
        <v>213</v>
      </c>
      <c r="O7" s="567" t="s">
        <v>213</v>
      </c>
      <c r="P7" s="987"/>
    </row>
    <row r="8" spans="1:16" ht="22.5" customHeight="1">
      <c r="A8" s="1004"/>
      <c r="B8" s="1007"/>
      <c r="C8" s="604"/>
      <c r="D8" s="608"/>
      <c r="E8" s="1010"/>
      <c r="F8" s="1012"/>
      <c r="G8" s="1012"/>
      <c r="H8" s="1012"/>
      <c r="I8" s="1012"/>
      <c r="J8" s="1012"/>
      <c r="K8" s="989" t="s">
        <v>220</v>
      </c>
      <c r="L8" s="992" t="s">
        <v>221</v>
      </c>
      <c r="M8" s="992" t="s">
        <v>198</v>
      </c>
      <c r="N8" s="995" t="s">
        <v>235</v>
      </c>
      <c r="O8" s="998" t="s">
        <v>236</v>
      </c>
      <c r="P8" s="987"/>
    </row>
    <row r="9" spans="1:16" ht="3.6" customHeight="1">
      <c r="A9" s="1004"/>
      <c r="B9" s="1007"/>
      <c r="C9" s="604"/>
      <c r="D9" s="608"/>
      <c r="E9" s="1010"/>
      <c r="F9" s="1012"/>
      <c r="G9" s="1012"/>
      <c r="H9" s="1012"/>
      <c r="I9" s="1012"/>
      <c r="J9" s="1012"/>
      <c r="K9" s="990"/>
      <c r="L9" s="993"/>
      <c r="M9" s="993"/>
      <c r="N9" s="996"/>
      <c r="O9" s="999"/>
      <c r="P9" s="987"/>
    </row>
    <row r="10" spans="1:16" ht="19.5" hidden="1" customHeight="1">
      <c r="A10" s="1004"/>
      <c r="B10" s="1007"/>
      <c r="C10" s="604"/>
      <c r="D10" s="608"/>
      <c r="E10" s="1010"/>
      <c r="F10" s="1012"/>
      <c r="G10" s="1012"/>
      <c r="H10" s="1012"/>
      <c r="I10" s="1012"/>
      <c r="J10" s="1012"/>
      <c r="K10" s="990"/>
      <c r="L10" s="993"/>
      <c r="M10" s="993"/>
      <c r="N10" s="996"/>
      <c r="O10" s="999"/>
      <c r="P10" s="987"/>
    </row>
    <row r="11" spans="1:16" ht="29.45" customHeight="1" thickBot="1">
      <c r="A11" s="1005"/>
      <c r="B11" s="1008"/>
      <c r="C11" s="605"/>
      <c r="D11" s="609"/>
      <c r="E11" s="1011"/>
      <c r="F11" s="1012"/>
      <c r="G11" s="1013"/>
      <c r="H11" s="1013"/>
      <c r="I11" s="1013"/>
      <c r="J11" s="1013"/>
      <c r="K11" s="991"/>
      <c r="L11" s="994"/>
      <c r="M11" s="994"/>
      <c r="N11" s="997"/>
      <c r="O11" s="1000"/>
      <c r="P11" s="988"/>
    </row>
    <row r="12" spans="1:16" ht="18" customHeight="1">
      <c r="A12" s="960" t="s">
        <v>99</v>
      </c>
      <c r="B12" s="962">
        <f>J2-6</f>
        <v>45655</v>
      </c>
      <c r="C12" s="966" t="str">
        <f>IFERROR(VLOOKUP($B12,Period!$N$4:$P$15,2,FALSE),"")</f>
        <v/>
      </c>
      <c r="D12" s="975">
        <f>IF(G16="Travel day",0,E16)*IF(G16="vacation pay",0,1)*IF(G16="Vacation without pay",0,1)*IF(G16="sick day",0,1)*IF(G16="Special leave",0,1)*IF(G16="Work Holiday",0,1)</f>
        <v>0</v>
      </c>
      <c r="E12" s="568"/>
      <c r="F12" s="569" t="s">
        <v>214</v>
      </c>
      <c r="G12" s="1016"/>
      <c r="H12" s="1017"/>
      <c r="I12" s="1017"/>
      <c r="J12" s="1018"/>
      <c r="K12" s="971"/>
      <c r="L12" s="947"/>
      <c r="M12" s="947"/>
      <c r="N12" s="947"/>
      <c r="O12" s="947"/>
      <c r="P12" s="950">
        <f>E16</f>
        <v>0</v>
      </c>
    </row>
    <row r="13" spans="1:16" ht="18" customHeight="1">
      <c r="A13" s="960"/>
      <c r="B13" s="963"/>
      <c r="C13" s="966"/>
      <c r="D13" s="975"/>
      <c r="E13" s="570"/>
      <c r="F13" s="571" t="s">
        <v>224</v>
      </c>
      <c r="G13" s="978"/>
      <c r="H13" s="954"/>
      <c r="I13" s="954"/>
      <c r="J13" s="955"/>
      <c r="K13" s="972"/>
      <c r="L13" s="948"/>
      <c r="M13" s="948"/>
      <c r="N13" s="948"/>
      <c r="O13" s="948"/>
      <c r="P13" s="951"/>
    </row>
    <row r="14" spans="1:16" ht="18" customHeight="1">
      <c r="A14" s="960"/>
      <c r="B14" s="963"/>
      <c r="C14" s="966"/>
      <c r="D14" s="975"/>
      <c r="E14" s="570"/>
      <c r="F14" s="571" t="s">
        <v>225</v>
      </c>
      <c r="G14" s="978"/>
      <c r="H14" s="954"/>
      <c r="I14" s="954"/>
      <c r="J14" s="955"/>
      <c r="K14" s="972"/>
      <c r="L14" s="948"/>
      <c r="M14" s="948"/>
      <c r="N14" s="948"/>
      <c r="O14" s="948"/>
      <c r="P14" s="951"/>
    </row>
    <row r="15" spans="1:16" ht="18" customHeight="1" thickBot="1">
      <c r="A15" s="961"/>
      <c r="B15" s="963"/>
      <c r="C15" s="966"/>
      <c r="D15" s="975"/>
      <c r="E15" s="572"/>
      <c r="F15" s="573" t="s">
        <v>206</v>
      </c>
      <c r="G15" s="956"/>
      <c r="H15" s="956"/>
      <c r="I15" s="956"/>
      <c r="J15" s="957"/>
      <c r="K15" s="972"/>
      <c r="L15" s="948"/>
      <c r="M15" s="948"/>
      <c r="N15" s="948"/>
      <c r="O15" s="948"/>
      <c r="P15" s="951"/>
    </row>
    <row r="16" spans="1:16" ht="18" customHeight="1" thickBot="1">
      <c r="A16" s="960"/>
      <c r="B16" s="964"/>
      <c r="C16" s="967"/>
      <c r="D16" s="976"/>
      <c r="E16" s="574">
        <f>(E15-E14)+(E13-E12)</f>
        <v>0</v>
      </c>
      <c r="F16" s="575" t="s">
        <v>226</v>
      </c>
      <c r="G16" s="958"/>
      <c r="H16" s="958"/>
      <c r="I16" s="958"/>
      <c r="J16" s="959"/>
      <c r="K16" s="973"/>
      <c r="L16" s="949"/>
      <c r="M16" s="949"/>
      <c r="N16" s="949"/>
      <c r="O16" s="949"/>
      <c r="P16" s="952"/>
    </row>
    <row r="17" spans="1:16" ht="18" customHeight="1">
      <c r="A17" s="960" t="s">
        <v>101</v>
      </c>
      <c r="B17" s="962">
        <f>B12+1</f>
        <v>45656</v>
      </c>
      <c r="C17" s="965" t="str">
        <f>IFERROR(VLOOKUP($B17,Period!$N$4:$P$15,2,FALSE),"")</f>
        <v/>
      </c>
      <c r="D17" s="974">
        <f>IF(G21="Travel day",0,E21)*IF(G21="vacation pay",0,1)*IF(G21="Vacation without pay",0,1)*IF(G21="sick day",0,1)*IF(G21="Special leave",0,1)*IF(G21="Work Holiday",0,1)</f>
        <v>0</v>
      </c>
      <c r="E17" s="568"/>
      <c r="F17" s="569" t="s">
        <v>214</v>
      </c>
      <c r="G17" s="968"/>
      <c r="H17" s="969"/>
      <c r="I17" s="969"/>
      <c r="J17" s="970"/>
      <c r="K17" s="971"/>
      <c r="L17" s="947"/>
      <c r="M17" s="947"/>
      <c r="N17" s="947"/>
      <c r="O17" s="947"/>
      <c r="P17" s="950">
        <f>E21+P12</f>
        <v>0</v>
      </c>
    </row>
    <row r="18" spans="1:16" ht="18" customHeight="1">
      <c r="A18" s="960"/>
      <c r="B18" s="963"/>
      <c r="C18" s="966"/>
      <c r="D18" s="975"/>
      <c r="E18" s="570"/>
      <c r="F18" s="571" t="s">
        <v>224</v>
      </c>
      <c r="G18" s="953"/>
      <c r="H18" s="954"/>
      <c r="I18" s="954"/>
      <c r="J18" s="955"/>
      <c r="K18" s="972"/>
      <c r="L18" s="948"/>
      <c r="M18" s="948"/>
      <c r="N18" s="948"/>
      <c r="O18" s="948"/>
      <c r="P18" s="951"/>
    </row>
    <row r="19" spans="1:16" ht="18" customHeight="1">
      <c r="A19" s="960"/>
      <c r="B19" s="963"/>
      <c r="C19" s="966"/>
      <c r="D19" s="975"/>
      <c r="E19" s="570"/>
      <c r="F19" s="571" t="s">
        <v>225</v>
      </c>
      <c r="G19" s="953"/>
      <c r="H19" s="954"/>
      <c r="I19" s="954"/>
      <c r="J19" s="955"/>
      <c r="K19" s="972"/>
      <c r="L19" s="948"/>
      <c r="M19" s="948"/>
      <c r="N19" s="948"/>
      <c r="O19" s="948"/>
      <c r="P19" s="951"/>
    </row>
    <row r="20" spans="1:16" ht="18" customHeight="1" thickBot="1">
      <c r="A20" s="961"/>
      <c r="B20" s="963"/>
      <c r="C20" s="966"/>
      <c r="D20" s="975"/>
      <c r="E20" s="572"/>
      <c r="F20" s="573" t="s">
        <v>206</v>
      </c>
      <c r="G20" s="956"/>
      <c r="H20" s="956"/>
      <c r="I20" s="956"/>
      <c r="J20" s="957"/>
      <c r="K20" s="972"/>
      <c r="L20" s="948"/>
      <c r="M20" s="948"/>
      <c r="N20" s="948"/>
      <c r="O20" s="948"/>
      <c r="P20" s="951"/>
    </row>
    <row r="21" spans="1:16" ht="18" customHeight="1" thickBot="1">
      <c r="A21" s="960"/>
      <c r="B21" s="964"/>
      <c r="C21" s="967"/>
      <c r="D21" s="976"/>
      <c r="E21" s="574">
        <f>(E20-E19)+(E18-E17)</f>
        <v>0</v>
      </c>
      <c r="F21" s="575" t="s">
        <v>226</v>
      </c>
      <c r="G21" s="958"/>
      <c r="H21" s="958"/>
      <c r="I21" s="958"/>
      <c r="J21" s="959"/>
      <c r="K21" s="973"/>
      <c r="L21" s="949"/>
      <c r="M21" s="949"/>
      <c r="N21" s="949"/>
      <c r="O21" s="949"/>
      <c r="P21" s="952"/>
    </row>
    <row r="22" spans="1:16" ht="18" customHeight="1">
      <c r="A22" s="960" t="s">
        <v>102</v>
      </c>
      <c r="B22" s="962">
        <f>B17+1</f>
        <v>45657</v>
      </c>
      <c r="C22" s="965" t="str">
        <f>IFERROR(VLOOKUP($B22,Period!$N$4:$P$15,2,FALSE),"")</f>
        <v/>
      </c>
      <c r="D22" s="974">
        <f>IF(G26="Travel day",0,E26)*IF(G26="vacation pay",0,1)*IF(G26="Vacation without pay",0,1)*IF(G26="sick day",0,1)*IF(G26="Special leave",0,1)*IF(G26="Work Holiday",0,1)</f>
        <v>0</v>
      </c>
      <c r="E22" s="568"/>
      <c r="F22" s="569" t="s">
        <v>214</v>
      </c>
      <c r="G22" s="968"/>
      <c r="H22" s="969"/>
      <c r="I22" s="969"/>
      <c r="J22" s="970"/>
      <c r="K22" s="971"/>
      <c r="L22" s="947"/>
      <c r="M22" s="947"/>
      <c r="N22" s="947"/>
      <c r="O22" s="947"/>
      <c r="P22" s="950">
        <f>E26+P17</f>
        <v>0</v>
      </c>
    </row>
    <row r="23" spans="1:16" ht="18" customHeight="1">
      <c r="A23" s="960"/>
      <c r="B23" s="963"/>
      <c r="C23" s="966"/>
      <c r="D23" s="975"/>
      <c r="E23" s="570"/>
      <c r="F23" s="571" t="s">
        <v>224</v>
      </c>
      <c r="G23" s="953"/>
      <c r="H23" s="954"/>
      <c r="I23" s="954"/>
      <c r="J23" s="955"/>
      <c r="K23" s="972"/>
      <c r="L23" s="948"/>
      <c r="M23" s="948"/>
      <c r="N23" s="948"/>
      <c r="O23" s="948"/>
      <c r="P23" s="951"/>
    </row>
    <row r="24" spans="1:16" ht="18" customHeight="1">
      <c r="A24" s="960"/>
      <c r="B24" s="963"/>
      <c r="C24" s="966"/>
      <c r="D24" s="975"/>
      <c r="E24" s="570"/>
      <c r="F24" s="571" t="s">
        <v>225</v>
      </c>
      <c r="G24" s="953"/>
      <c r="H24" s="954"/>
      <c r="I24" s="954"/>
      <c r="J24" s="955"/>
      <c r="K24" s="972"/>
      <c r="L24" s="948"/>
      <c r="M24" s="948"/>
      <c r="N24" s="948"/>
      <c r="O24" s="948"/>
      <c r="P24" s="951"/>
    </row>
    <row r="25" spans="1:16" ht="18" customHeight="1" thickBot="1">
      <c r="A25" s="961"/>
      <c r="B25" s="963"/>
      <c r="C25" s="966"/>
      <c r="D25" s="975"/>
      <c r="E25" s="572"/>
      <c r="F25" s="573" t="s">
        <v>206</v>
      </c>
      <c r="G25" s="956"/>
      <c r="H25" s="956"/>
      <c r="I25" s="956"/>
      <c r="J25" s="957"/>
      <c r="K25" s="972"/>
      <c r="L25" s="948"/>
      <c r="M25" s="948"/>
      <c r="N25" s="948"/>
      <c r="O25" s="948"/>
      <c r="P25" s="951"/>
    </row>
    <row r="26" spans="1:16" ht="18" customHeight="1" thickBot="1">
      <c r="A26" s="960"/>
      <c r="B26" s="964"/>
      <c r="C26" s="967"/>
      <c r="D26" s="976"/>
      <c r="E26" s="574">
        <f>(E25-E24)+(E23-E22)</f>
        <v>0</v>
      </c>
      <c r="F26" s="575" t="s">
        <v>226</v>
      </c>
      <c r="G26" s="958"/>
      <c r="H26" s="958"/>
      <c r="I26" s="958"/>
      <c r="J26" s="959"/>
      <c r="K26" s="973"/>
      <c r="L26" s="949"/>
      <c r="M26" s="949"/>
      <c r="N26" s="949"/>
      <c r="O26" s="949"/>
      <c r="P26" s="952"/>
    </row>
    <row r="27" spans="1:16" ht="18" customHeight="1">
      <c r="A27" s="960" t="s">
        <v>103</v>
      </c>
      <c r="B27" s="962">
        <f>B22+1</f>
        <v>45658</v>
      </c>
      <c r="C27" s="965" t="str">
        <f>IFERROR(VLOOKUP($B27,Period!$N$4:$P$15,2,FALSE),"")</f>
        <v>New Year's Day</v>
      </c>
      <c r="D27" s="974">
        <f>IF(G31="Travel day",0,E31)*IF(G31="vacation pay",0,1)*IF(G31="Vacation without pay",0,1)*IF(G31="sick day",0,1)*IF(G31="Special leave",0,1)*IF(G31="Work Holiday",0,1)*IF(C27="",1,0)</f>
        <v>0</v>
      </c>
      <c r="E27" s="568"/>
      <c r="F27" s="569" t="s">
        <v>214</v>
      </c>
      <c r="G27" s="968"/>
      <c r="H27" s="969"/>
      <c r="I27" s="969"/>
      <c r="J27" s="970"/>
      <c r="K27" s="971"/>
      <c r="L27" s="947"/>
      <c r="M27" s="947"/>
      <c r="N27" s="947"/>
      <c r="O27" s="947"/>
      <c r="P27" s="950">
        <f>E31+P22</f>
        <v>0</v>
      </c>
    </row>
    <row r="28" spans="1:16" ht="18" customHeight="1">
      <c r="A28" s="960"/>
      <c r="B28" s="963"/>
      <c r="C28" s="966"/>
      <c r="D28" s="975"/>
      <c r="E28" s="570"/>
      <c r="F28" s="571" t="s">
        <v>224</v>
      </c>
      <c r="G28" s="953"/>
      <c r="H28" s="954"/>
      <c r="I28" s="954"/>
      <c r="J28" s="955"/>
      <c r="K28" s="972"/>
      <c r="L28" s="948"/>
      <c r="M28" s="948"/>
      <c r="N28" s="948"/>
      <c r="O28" s="948"/>
      <c r="P28" s="951"/>
    </row>
    <row r="29" spans="1:16" ht="18" customHeight="1">
      <c r="A29" s="960"/>
      <c r="B29" s="963"/>
      <c r="C29" s="966"/>
      <c r="D29" s="975"/>
      <c r="E29" s="570"/>
      <c r="F29" s="571" t="s">
        <v>225</v>
      </c>
      <c r="G29" s="953"/>
      <c r="H29" s="954"/>
      <c r="I29" s="954"/>
      <c r="J29" s="955"/>
      <c r="K29" s="972"/>
      <c r="L29" s="948"/>
      <c r="M29" s="948"/>
      <c r="N29" s="948"/>
      <c r="O29" s="948"/>
      <c r="P29" s="951"/>
    </row>
    <row r="30" spans="1:16" ht="18" customHeight="1" thickBot="1">
      <c r="A30" s="961"/>
      <c r="B30" s="963"/>
      <c r="C30" s="966"/>
      <c r="D30" s="975"/>
      <c r="E30" s="572"/>
      <c r="F30" s="573" t="s">
        <v>206</v>
      </c>
      <c r="G30" s="956"/>
      <c r="H30" s="956"/>
      <c r="I30" s="956"/>
      <c r="J30" s="957"/>
      <c r="K30" s="972"/>
      <c r="L30" s="948"/>
      <c r="M30" s="948"/>
      <c r="N30" s="948"/>
      <c r="O30" s="948"/>
      <c r="P30" s="951"/>
    </row>
    <row r="31" spans="1:16" ht="18" customHeight="1" thickBot="1">
      <c r="A31" s="960"/>
      <c r="B31" s="964"/>
      <c r="C31" s="967"/>
      <c r="D31" s="976"/>
      <c r="E31" s="574">
        <f>(E30-E29)+(E28-E27)</f>
        <v>0</v>
      </c>
      <c r="F31" s="575" t="s">
        <v>226</v>
      </c>
      <c r="G31" s="958"/>
      <c r="H31" s="958"/>
      <c r="I31" s="958"/>
      <c r="J31" s="959"/>
      <c r="K31" s="973"/>
      <c r="L31" s="949"/>
      <c r="M31" s="949"/>
      <c r="N31" s="949"/>
      <c r="O31" s="949"/>
      <c r="P31" s="952"/>
    </row>
    <row r="32" spans="1:16" ht="18" customHeight="1">
      <c r="A32" s="960" t="s">
        <v>104</v>
      </c>
      <c r="B32" s="962">
        <f>B27+1</f>
        <v>45659</v>
      </c>
      <c r="C32" s="965" t="str">
        <f>IFERROR(VLOOKUP($B32,Period!$N$4:$P$15,2,FALSE),"")</f>
        <v>Next day of new day</v>
      </c>
      <c r="D32" s="974">
        <f>IF(G36="Travel day",0,E36)*IF(G36="vacation pay",0,1)*IF(G36="Vacation without pay",0,1)*IF(G36="sick day",0,1)*IF(G36="Special leave",0,1)*IF(G36="Work Holiday",0,1)</f>
        <v>0</v>
      </c>
      <c r="E32" s="568"/>
      <c r="F32" s="569" t="s">
        <v>214</v>
      </c>
      <c r="G32" s="968"/>
      <c r="H32" s="969"/>
      <c r="I32" s="969"/>
      <c r="J32" s="970"/>
      <c r="K32" s="971"/>
      <c r="L32" s="947"/>
      <c r="M32" s="947"/>
      <c r="N32" s="947"/>
      <c r="O32" s="947"/>
      <c r="P32" s="950">
        <f>E36+P27</f>
        <v>0</v>
      </c>
    </row>
    <row r="33" spans="1:19" ht="18" customHeight="1">
      <c r="A33" s="960"/>
      <c r="B33" s="963"/>
      <c r="C33" s="966"/>
      <c r="D33" s="975"/>
      <c r="E33" s="570"/>
      <c r="F33" s="571" t="s">
        <v>224</v>
      </c>
      <c r="G33" s="953"/>
      <c r="H33" s="954"/>
      <c r="I33" s="954"/>
      <c r="J33" s="955"/>
      <c r="K33" s="972"/>
      <c r="L33" s="948"/>
      <c r="M33" s="948"/>
      <c r="N33" s="948"/>
      <c r="O33" s="948"/>
      <c r="P33" s="951"/>
      <c r="S33" s="576"/>
    </row>
    <row r="34" spans="1:19" ht="18" customHeight="1">
      <c r="A34" s="960"/>
      <c r="B34" s="963"/>
      <c r="C34" s="966"/>
      <c r="D34" s="975"/>
      <c r="E34" s="570"/>
      <c r="F34" s="571" t="s">
        <v>225</v>
      </c>
      <c r="G34" s="953"/>
      <c r="H34" s="954"/>
      <c r="I34" s="954"/>
      <c r="J34" s="955"/>
      <c r="K34" s="972"/>
      <c r="L34" s="948"/>
      <c r="M34" s="948"/>
      <c r="N34" s="948"/>
      <c r="O34" s="948"/>
      <c r="P34" s="951"/>
    </row>
    <row r="35" spans="1:19" ht="18" customHeight="1" thickBot="1">
      <c r="A35" s="961"/>
      <c r="B35" s="963"/>
      <c r="C35" s="966"/>
      <c r="D35" s="975"/>
      <c r="E35" s="572"/>
      <c r="F35" s="573" t="s">
        <v>206</v>
      </c>
      <c r="G35" s="956"/>
      <c r="H35" s="956"/>
      <c r="I35" s="956"/>
      <c r="J35" s="957"/>
      <c r="K35" s="972"/>
      <c r="L35" s="948"/>
      <c r="M35" s="948"/>
      <c r="N35" s="948"/>
      <c r="O35" s="948"/>
      <c r="P35" s="951"/>
    </row>
    <row r="36" spans="1:19" ht="18" customHeight="1" thickBot="1">
      <c r="A36" s="960"/>
      <c r="B36" s="964"/>
      <c r="C36" s="967"/>
      <c r="D36" s="976"/>
      <c r="E36" s="574">
        <f>(E35-E34)+(E33-E32)</f>
        <v>0</v>
      </c>
      <c r="F36" s="575" t="s">
        <v>226</v>
      </c>
      <c r="G36" s="958"/>
      <c r="H36" s="958"/>
      <c r="I36" s="958"/>
      <c r="J36" s="959"/>
      <c r="K36" s="973"/>
      <c r="L36" s="949"/>
      <c r="M36" s="949"/>
      <c r="N36" s="949"/>
      <c r="O36" s="949"/>
      <c r="P36" s="952"/>
    </row>
    <row r="37" spans="1:19" ht="18" customHeight="1">
      <c r="A37" s="960" t="s">
        <v>105</v>
      </c>
      <c r="B37" s="962">
        <f>B32+1</f>
        <v>45660</v>
      </c>
      <c r="C37" s="965" t="str">
        <f>IFERROR(VLOOKUP($B37,Period!$N$4:$P$15,2,FALSE),"")</f>
        <v/>
      </c>
      <c r="D37" s="974">
        <f>IF(G41="Travel day",0,E41)*IF(G41="vacation pay",0,1)*IF(G41="Vacation without pay",0,1)*IF(G41="sick day",0,1)*IF(G41="Special leave",0,1)*IF(G41="Work Holiday",0,1)</f>
        <v>0</v>
      </c>
      <c r="E37" s="568"/>
      <c r="F37" s="569" t="s">
        <v>214</v>
      </c>
      <c r="G37" s="968"/>
      <c r="H37" s="969"/>
      <c r="I37" s="969"/>
      <c r="J37" s="970"/>
      <c r="K37" s="971"/>
      <c r="L37" s="947"/>
      <c r="M37" s="947"/>
      <c r="N37" s="947"/>
      <c r="O37" s="947"/>
      <c r="P37" s="950">
        <f>E41+P32</f>
        <v>0</v>
      </c>
    </row>
    <row r="38" spans="1:19" ht="18" customHeight="1">
      <c r="A38" s="960"/>
      <c r="B38" s="963"/>
      <c r="C38" s="966"/>
      <c r="D38" s="975"/>
      <c r="E38" s="570"/>
      <c r="F38" s="571" t="s">
        <v>224</v>
      </c>
      <c r="G38" s="977"/>
      <c r="H38" s="954"/>
      <c r="I38" s="954"/>
      <c r="J38" s="955"/>
      <c r="K38" s="972"/>
      <c r="L38" s="948"/>
      <c r="M38" s="948"/>
      <c r="N38" s="948"/>
      <c r="O38" s="948"/>
      <c r="P38" s="951"/>
    </row>
    <row r="39" spans="1:19" ht="18" customHeight="1">
      <c r="A39" s="960"/>
      <c r="B39" s="963"/>
      <c r="C39" s="966"/>
      <c r="D39" s="975"/>
      <c r="E39" s="570"/>
      <c r="F39" s="571" t="s">
        <v>225</v>
      </c>
      <c r="G39" s="953"/>
      <c r="H39" s="954"/>
      <c r="I39" s="954"/>
      <c r="J39" s="955"/>
      <c r="K39" s="972"/>
      <c r="L39" s="948"/>
      <c r="M39" s="948"/>
      <c r="N39" s="948"/>
      <c r="O39" s="948"/>
      <c r="P39" s="951"/>
    </row>
    <row r="40" spans="1:19" ht="18" customHeight="1" thickBot="1">
      <c r="A40" s="961"/>
      <c r="B40" s="963"/>
      <c r="C40" s="966"/>
      <c r="D40" s="975"/>
      <c r="E40" s="572"/>
      <c r="F40" s="573" t="s">
        <v>206</v>
      </c>
      <c r="G40" s="956"/>
      <c r="H40" s="956"/>
      <c r="I40" s="956"/>
      <c r="J40" s="957"/>
      <c r="K40" s="972"/>
      <c r="L40" s="948"/>
      <c r="M40" s="948"/>
      <c r="N40" s="948"/>
      <c r="O40" s="948"/>
      <c r="P40" s="951"/>
    </row>
    <row r="41" spans="1:19" ht="18" customHeight="1" thickBot="1">
      <c r="A41" s="960"/>
      <c r="B41" s="964"/>
      <c r="C41" s="967"/>
      <c r="D41" s="976"/>
      <c r="E41" s="574">
        <f>(E40-E39)+(E38-E37)</f>
        <v>0</v>
      </c>
      <c r="F41" s="575" t="s">
        <v>226</v>
      </c>
      <c r="G41" s="958"/>
      <c r="H41" s="958"/>
      <c r="I41" s="958"/>
      <c r="J41" s="959"/>
      <c r="K41" s="973"/>
      <c r="L41" s="949"/>
      <c r="M41" s="949"/>
      <c r="N41" s="949"/>
      <c r="O41" s="949"/>
      <c r="P41" s="952"/>
    </row>
    <row r="42" spans="1:19" ht="18" customHeight="1">
      <c r="A42" s="960" t="s">
        <v>106</v>
      </c>
      <c r="B42" s="962">
        <f>B37+1</f>
        <v>45661</v>
      </c>
      <c r="C42" s="965" t="str">
        <f>IFERROR(VLOOKUP($B42,Period!$N$4:$P$15,2,FALSE),"")</f>
        <v/>
      </c>
      <c r="D42" s="974">
        <f>IF(G46="Travel day",0,E46)*IF(G46="vacation pay",0,1)*IF(G46="Vacation without pay",0,1)*IF(G46="sick day",0,1)*IF(G46="Special leave",0,1)*IF(G46="Work Holiday",0,1)</f>
        <v>0</v>
      </c>
      <c r="E42" s="568"/>
      <c r="F42" s="569" t="s">
        <v>214</v>
      </c>
      <c r="G42" s="968"/>
      <c r="H42" s="969"/>
      <c r="I42" s="969"/>
      <c r="J42" s="970"/>
      <c r="K42" s="971"/>
      <c r="L42" s="947"/>
      <c r="M42" s="947"/>
      <c r="N42" s="947"/>
      <c r="O42" s="947"/>
      <c r="P42" s="950">
        <f>E46+P37</f>
        <v>0</v>
      </c>
    </row>
    <row r="43" spans="1:19" ht="18" customHeight="1">
      <c r="A43" s="960"/>
      <c r="B43" s="963"/>
      <c r="C43" s="966"/>
      <c r="D43" s="975"/>
      <c r="E43" s="570"/>
      <c r="F43" s="571" t="s">
        <v>224</v>
      </c>
      <c r="G43" s="953"/>
      <c r="H43" s="954"/>
      <c r="I43" s="954"/>
      <c r="J43" s="955"/>
      <c r="K43" s="972"/>
      <c r="L43" s="948"/>
      <c r="M43" s="948"/>
      <c r="N43" s="948"/>
      <c r="O43" s="948"/>
      <c r="P43" s="951"/>
    </row>
    <row r="44" spans="1:19" ht="18" customHeight="1">
      <c r="A44" s="960"/>
      <c r="B44" s="963"/>
      <c r="C44" s="966"/>
      <c r="D44" s="975"/>
      <c r="E44" s="570"/>
      <c r="F44" s="571" t="s">
        <v>225</v>
      </c>
      <c r="G44" s="616"/>
      <c r="H44" s="616"/>
      <c r="I44" s="616"/>
      <c r="J44" s="616"/>
      <c r="K44" s="972"/>
      <c r="L44" s="948"/>
      <c r="M44" s="948"/>
      <c r="N44" s="948"/>
      <c r="O44" s="948"/>
      <c r="P44" s="951"/>
    </row>
    <row r="45" spans="1:19" ht="18" customHeight="1" thickBot="1">
      <c r="A45" s="961"/>
      <c r="B45" s="963"/>
      <c r="C45" s="966"/>
      <c r="D45" s="975"/>
      <c r="E45" s="572"/>
      <c r="F45" s="573" t="s">
        <v>206</v>
      </c>
      <c r="G45" s="956"/>
      <c r="H45" s="956"/>
      <c r="I45" s="956"/>
      <c r="J45" s="957"/>
      <c r="K45" s="972"/>
      <c r="L45" s="948"/>
      <c r="M45" s="948"/>
      <c r="N45" s="948"/>
      <c r="O45" s="948"/>
      <c r="P45" s="951"/>
    </row>
    <row r="46" spans="1:19" ht="18" customHeight="1" thickBot="1">
      <c r="A46" s="960"/>
      <c r="B46" s="964"/>
      <c r="C46" s="967"/>
      <c r="D46" s="976"/>
      <c r="E46" s="574">
        <f>(E45-E44)+(E43-E42)</f>
        <v>0</v>
      </c>
      <c r="F46" s="575" t="s">
        <v>226</v>
      </c>
      <c r="G46" s="958"/>
      <c r="H46" s="958"/>
      <c r="I46" s="958"/>
      <c r="J46" s="959"/>
      <c r="K46" s="973"/>
      <c r="L46" s="949"/>
      <c r="M46" s="949"/>
      <c r="N46" s="949"/>
      <c r="O46" s="949"/>
      <c r="P46" s="952"/>
    </row>
    <row r="47" spans="1:19" ht="18" customHeight="1" thickBot="1">
      <c r="A47" s="577"/>
      <c r="B47" s="578"/>
      <c r="C47" s="603">
        <f>(IF(C12="",E16,0))+(IF(C17="",E21,0))+(IF(C22="",E26,0))+(IF(C27="",E31,0))+(IF(C32="",E36,0))+(IF(C37="",E41,0))+(IF(C42="",E46,0))</f>
        <v>0</v>
      </c>
      <c r="D47" s="603">
        <f>SUM(D12:D46)</f>
        <v>0</v>
      </c>
      <c r="E47" s="603">
        <f>D47-IF(C12="",0,E16)-IF(C17="",0,E21)-IF(C22="",0,E26)-IF(C27="",0,E31)-IF(C32="",0,E36)-IF(C37="",0,E41)-IF(C42="",0,E46)</f>
        <v>0</v>
      </c>
      <c r="G47" s="580"/>
      <c r="H47" s="580"/>
      <c r="I47" s="580"/>
      <c r="J47" s="580"/>
      <c r="K47" s="581">
        <f>SUM(K12:K46)</f>
        <v>0</v>
      </c>
      <c r="L47" s="581">
        <f t="shared" ref="L47:O47" si="0">SUM(L12:L46)</f>
        <v>0</v>
      </c>
      <c r="M47" s="581">
        <f t="shared" si="0"/>
        <v>0</v>
      </c>
      <c r="N47" s="581">
        <f t="shared" si="0"/>
        <v>0</v>
      </c>
      <c r="O47" s="581">
        <f t="shared" si="0"/>
        <v>0</v>
      </c>
      <c r="P47" s="606">
        <f>SUM(K47:O47)</f>
        <v>0</v>
      </c>
    </row>
    <row r="48" spans="1:19" ht="18" customHeight="1" thickBot="1">
      <c r="A48" s="577"/>
      <c r="B48" s="578"/>
      <c r="C48" s="607"/>
      <c r="D48" s="578"/>
      <c r="E48" s="579"/>
      <c r="F48" s="582" t="s">
        <v>230</v>
      </c>
      <c r="G48" s="583"/>
      <c r="H48" s="584" t="s">
        <v>215</v>
      </c>
      <c r="I48" s="617"/>
      <c r="J48" s="580"/>
      <c r="K48" s="585"/>
      <c r="L48" s="585"/>
      <c r="M48" s="585"/>
      <c r="N48" s="585"/>
      <c r="O48" s="585"/>
      <c r="P48" s="585"/>
    </row>
    <row r="49" spans="1:27" s="588" customFormat="1" ht="6.6" customHeight="1">
      <c r="A49" s="935" t="s">
        <v>239</v>
      </c>
      <c r="B49" s="935"/>
      <c r="C49" s="935"/>
      <c r="D49" s="935"/>
      <c r="E49" s="935"/>
      <c r="F49" s="586"/>
      <c r="G49" s="586"/>
      <c r="H49" s="586"/>
      <c r="I49" s="586"/>
      <c r="J49" s="586"/>
      <c r="K49" s="587"/>
    </row>
    <row r="50" spans="1:27" ht="11.1" customHeight="1" thickBot="1">
      <c r="A50" s="936"/>
      <c r="B50" s="936"/>
      <c r="C50" s="936"/>
      <c r="D50" s="936"/>
      <c r="E50" s="936"/>
      <c r="K50" s="589"/>
    </row>
    <row r="51" spans="1:27" ht="18.600000000000001" customHeight="1">
      <c r="A51" s="930" t="s">
        <v>220</v>
      </c>
      <c r="B51" s="912"/>
      <c r="C51" s="912"/>
      <c r="D51" s="912"/>
      <c r="E51" s="913"/>
      <c r="F51" s="590">
        <f>K47</f>
        <v>0</v>
      </c>
      <c r="G51" s="613" t="s">
        <v>240</v>
      </c>
      <c r="H51" s="937">
        <f>IF(Meal!G2=P2,Meal!E24,"-")</f>
        <v>0</v>
      </c>
      <c r="I51" s="938"/>
      <c r="J51" s="576"/>
      <c r="K51" s="939" t="s">
        <v>2</v>
      </c>
      <c r="L51" s="940"/>
      <c r="M51" s="939" t="s">
        <v>227</v>
      </c>
      <c r="N51" s="940"/>
      <c r="O51" s="943" t="s">
        <v>229</v>
      </c>
      <c r="P51" s="928" t="s">
        <v>228</v>
      </c>
    </row>
    <row r="52" spans="1:27" ht="18" customHeight="1" thickBot="1">
      <c r="A52" s="930" t="s">
        <v>221</v>
      </c>
      <c r="B52" s="912"/>
      <c r="C52" s="912"/>
      <c r="D52" s="912"/>
      <c r="E52" s="913"/>
      <c r="F52" s="590">
        <f>L47</f>
        <v>0</v>
      </c>
      <c r="G52" s="613" t="s">
        <v>241</v>
      </c>
      <c r="H52" s="931">
        <f>(M53*O53)+(M54*O54)+(M55*O55)+(M56*O56)+(M53*P53)+(M54*P54)+(M55*P55)+(M56*P56)+(M57*O57)+(M57*P57)</f>
        <v>0</v>
      </c>
      <c r="I52" s="931"/>
      <c r="K52" s="941"/>
      <c r="L52" s="942"/>
      <c r="M52" s="941"/>
      <c r="N52" s="942"/>
      <c r="O52" s="944"/>
      <c r="P52" s="929"/>
    </row>
    <row r="53" spans="1:27" ht="18" customHeight="1">
      <c r="A53" s="930" t="s">
        <v>198</v>
      </c>
      <c r="B53" s="912"/>
      <c r="C53" s="912"/>
      <c r="D53" s="912"/>
      <c r="E53" s="913"/>
      <c r="F53" s="590">
        <f>M47</f>
        <v>0</v>
      </c>
      <c r="I53" s="945" t="s">
        <v>248</v>
      </c>
      <c r="J53" s="946"/>
      <c r="K53" s="932" t="s">
        <v>247</v>
      </c>
      <c r="L53" s="932"/>
      <c r="M53" s="933">
        <v>30</v>
      </c>
      <c r="N53" s="934"/>
      <c r="O53" s="611"/>
      <c r="P53" s="611"/>
    </row>
    <row r="54" spans="1:27" ht="18" customHeight="1">
      <c r="A54" s="911" t="s">
        <v>238</v>
      </c>
      <c r="B54" s="912"/>
      <c r="C54" s="912"/>
      <c r="D54" s="912"/>
      <c r="E54" s="913"/>
      <c r="F54" s="590">
        <f>N47</f>
        <v>0</v>
      </c>
      <c r="G54" s="614" t="s">
        <v>249</v>
      </c>
      <c r="H54" s="612"/>
      <c r="I54" s="615">
        <f>2*H54</f>
        <v>0</v>
      </c>
      <c r="J54" s="592"/>
      <c r="K54" s="914" t="s">
        <v>246</v>
      </c>
      <c r="L54" s="914"/>
      <c r="M54" s="915">
        <v>40</v>
      </c>
      <c r="N54" s="916"/>
      <c r="O54" s="591"/>
      <c r="P54" s="591"/>
    </row>
    <row r="55" spans="1:27" ht="18" customHeight="1" thickBot="1">
      <c r="A55" s="917" t="s">
        <v>242</v>
      </c>
      <c r="B55" s="918"/>
      <c r="C55" s="918"/>
      <c r="D55" s="918"/>
      <c r="E55" s="919"/>
      <c r="F55" s="590">
        <f>O47</f>
        <v>0</v>
      </c>
      <c r="H55" s="593"/>
      <c r="I55" s="564"/>
      <c r="J55" s="564"/>
      <c r="K55" s="920" t="s">
        <v>216</v>
      </c>
      <c r="L55" s="920"/>
      <c r="M55" s="921">
        <v>60</v>
      </c>
      <c r="N55" s="922"/>
      <c r="O55" s="591"/>
      <c r="P55" s="591"/>
    </row>
    <row r="56" spans="1:27" s="595" customFormat="1" ht="18" customHeight="1" thickBot="1">
      <c r="A56" s="907" t="s">
        <v>243</v>
      </c>
      <c r="B56" s="908"/>
      <c r="C56" s="908"/>
      <c r="D56" s="908"/>
      <c r="E56" s="908"/>
      <c r="F56" s="594">
        <f>SUM(F51:F55)</f>
        <v>0</v>
      </c>
      <c r="G56" s="557"/>
      <c r="K56" s="920" t="s">
        <v>217</v>
      </c>
      <c r="L56" s="920"/>
      <c r="M56" s="921">
        <v>80</v>
      </c>
      <c r="N56" s="922"/>
      <c r="O56" s="591"/>
      <c r="P56" s="591"/>
    </row>
    <row r="57" spans="1:27" s="596" customFormat="1" ht="15.75" customHeight="1">
      <c r="E57" s="597"/>
      <c r="K57" s="924" t="s">
        <v>218</v>
      </c>
      <c r="L57" s="925"/>
      <c r="M57" s="926">
        <v>110</v>
      </c>
      <c r="N57" s="927"/>
      <c r="O57" s="610"/>
      <c r="P57" s="610"/>
      <c r="AA57" s="598"/>
    </row>
    <row r="58" spans="1:27" ht="12" customHeight="1">
      <c r="H58" s="564"/>
      <c r="I58" s="564"/>
      <c r="J58" s="564"/>
      <c r="K58" s="923"/>
      <c r="L58" s="923"/>
      <c r="M58" s="923"/>
      <c r="N58" s="923"/>
      <c r="O58" s="557"/>
    </row>
    <row r="59" spans="1:27" ht="30" customHeight="1">
      <c r="A59" s="909" t="str">
        <f>G2</f>
        <v>g</v>
      </c>
      <c r="B59" s="909"/>
      <c r="C59" s="909"/>
      <c r="D59" s="909"/>
      <c r="E59" s="909"/>
      <c r="F59" s="909"/>
      <c r="G59" s="599"/>
      <c r="H59" s="599"/>
      <c r="I59" s="599"/>
      <c r="J59" s="599"/>
      <c r="K59" s="599"/>
      <c r="L59" s="599"/>
      <c r="M59" s="910"/>
      <c r="N59" s="910"/>
      <c r="O59" s="910"/>
      <c r="P59" s="910"/>
    </row>
    <row r="60" spans="1:27">
      <c r="E60" s="576" t="s">
        <v>244</v>
      </c>
      <c r="G60" s="576" t="s">
        <v>245</v>
      </c>
      <c r="H60" s="576"/>
      <c r="I60" s="576"/>
      <c r="J60" s="576"/>
      <c r="L60" s="576"/>
    </row>
    <row r="61" spans="1:27" ht="9.75" customHeight="1"/>
  </sheetData>
  <sheetProtection algorithmName="SHA-512" hashValue="4Aeg54ASrG2bs6rZRz1gUpjDpjsl9VUc43JqRpeSRD70hRstgftxTumSxkZezr/7ZWxBJmbZKmjZvRUSH8yyRw==" saltValue="w71JukGOY25DW7ofU0ChMA==" spinCount="100000" sheet="1" selectLockedCells="1"/>
  <mergeCells count="152">
    <mergeCell ref="A12:A16"/>
    <mergeCell ref="B12:B16"/>
    <mergeCell ref="A1:E1"/>
    <mergeCell ref="G1:I1"/>
    <mergeCell ref="J1:O1"/>
    <mergeCell ref="A2:E2"/>
    <mergeCell ref="G2:I2"/>
    <mergeCell ref="J2:O2"/>
    <mergeCell ref="P6:P11"/>
    <mergeCell ref="K8:K11"/>
    <mergeCell ref="L8:L11"/>
    <mergeCell ref="M8:M11"/>
    <mergeCell ref="N8:N11"/>
    <mergeCell ref="O8:O11"/>
    <mergeCell ref="G3:I3"/>
    <mergeCell ref="K3:L3"/>
    <mergeCell ref="G4:I4"/>
    <mergeCell ref="A6:A11"/>
    <mergeCell ref="B6:B11"/>
    <mergeCell ref="E6:E11"/>
    <mergeCell ref="F6:J11"/>
    <mergeCell ref="K6:O6"/>
    <mergeCell ref="C12:C16"/>
    <mergeCell ref="G12:J12"/>
    <mergeCell ref="D12:D16"/>
    <mergeCell ref="D17:D21"/>
    <mergeCell ref="M12:M16"/>
    <mergeCell ref="N12:N16"/>
    <mergeCell ref="O12:O16"/>
    <mergeCell ref="P12:P16"/>
    <mergeCell ref="G13:J13"/>
    <mergeCell ref="G14:J14"/>
    <mergeCell ref="G15:J15"/>
    <mergeCell ref="G16:J16"/>
    <mergeCell ref="K12:K16"/>
    <mergeCell ref="L12:L16"/>
    <mergeCell ref="M17:M21"/>
    <mergeCell ref="N17:N21"/>
    <mergeCell ref="O17:O21"/>
    <mergeCell ref="P17:P21"/>
    <mergeCell ref="G18:J18"/>
    <mergeCell ref="G19:J19"/>
    <mergeCell ref="G20:J20"/>
    <mergeCell ref="G21:J21"/>
    <mergeCell ref="A17:A21"/>
    <mergeCell ref="B17:B21"/>
    <mergeCell ref="C17:C21"/>
    <mergeCell ref="G17:J17"/>
    <mergeCell ref="K17:K21"/>
    <mergeCell ref="L17:L21"/>
    <mergeCell ref="M22:M26"/>
    <mergeCell ref="N22:N26"/>
    <mergeCell ref="O22:O26"/>
    <mergeCell ref="D22:D26"/>
    <mergeCell ref="P22:P26"/>
    <mergeCell ref="G23:J23"/>
    <mergeCell ref="G24:J24"/>
    <mergeCell ref="G25:J25"/>
    <mergeCell ref="G26:J26"/>
    <mergeCell ref="A22:A26"/>
    <mergeCell ref="B22:B26"/>
    <mergeCell ref="C22:C26"/>
    <mergeCell ref="G22:J22"/>
    <mergeCell ref="K22:K26"/>
    <mergeCell ref="L22:L26"/>
    <mergeCell ref="M27:M31"/>
    <mergeCell ref="N27:N31"/>
    <mergeCell ref="O27:O31"/>
    <mergeCell ref="P27:P31"/>
    <mergeCell ref="G28:J28"/>
    <mergeCell ref="G29:J29"/>
    <mergeCell ref="G30:J30"/>
    <mergeCell ref="G31:J31"/>
    <mergeCell ref="A27:A31"/>
    <mergeCell ref="B27:B31"/>
    <mergeCell ref="C27:C31"/>
    <mergeCell ref="G27:J27"/>
    <mergeCell ref="K27:K31"/>
    <mergeCell ref="L27:L31"/>
    <mergeCell ref="D27:D31"/>
    <mergeCell ref="M32:M36"/>
    <mergeCell ref="N32:N36"/>
    <mergeCell ref="O32:O36"/>
    <mergeCell ref="P32:P36"/>
    <mergeCell ref="G33:J33"/>
    <mergeCell ref="G34:J34"/>
    <mergeCell ref="G35:J35"/>
    <mergeCell ref="G36:J36"/>
    <mergeCell ref="A32:A36"/>
    <mergeCell ref="B32:B36"/>
    <mergeCell ref="C32:C36"/>
    <mergeCell ref="G32:J32"/>
    <mergeCell ref="K32:K36"/>
    <mergeCell ref="L32:L36"/>
    <mergeCell ref="D32:D36"/>
    <mergeCell ref="M37:M41"/>
    <mergeCell ref="N37:N41"/>
    <mergeCell ref="O37:O41"/>
    <mergeCell ref="P37:P41"/>
    <mergeCell ref="G38:J38"/>
    <mergeCell ref="G39:J39"/>
    <mergeCell ref="G40:J40"/>
    <mergeCell ref="G41:J41"/>
    <mergeCell ref="A37:A41"/>
    <mergeCell ref="B37:B41"/>
    <mergeCell ref="C37:C41"/>
    <mergeCell ref="G37:J37"/>
    <mergeCell ref="K37:K41"/>
    <mergeCell ref="L37:L41"/>
    <mergeCell ref="D37:D41"/>
    <mergeCell ref="M42:M46"/>
    <mergeCell ref="N42:N46"/>
    <mergeCell ref="O42:O46"/>
    <mergeCell ref="P42:P46"/>
    <mergeCell ref="G43:J43"/>
    <mergeCell ref="G45:J45"/>
    <mergeCell ref="G46:J46"/>
    <mergeCell ref="A42:A46"/>
    <mergeCell ref="B42:B46"/>
    <mergeCell ref="C42:C46"/>
    <mergeCell ref="G42:J42"/>
    <mergeCell ref="K42:K46"/>
    <mergeCell ref="L42:L46"/>
    <mergeCell ref="D42:D46"/>
    <mergeCell ref="P51:P52"/>
    <mergeCell ref="A52:E52"/>
    <mergeCell ref="H52:I52"/>
    <mergeCell ref="A53:E53"/>
    <mergeCell ref="K53:L53"/>
    <mergeCell ref="M53:N53"/>
    <mergeCell ref="A49:E50"/>
    <mergeCell ref="A51:E51"/>
    <mergeCell ref="H51:I51"/>
    <mergeCell ref="K51:L52"/>
    <mergeCell ref="M51:N52"/>
    <mergeCell ref="O51:O52"/>
    <mergeCell ref="I53:J53"/>
    <mergeCell ref="A56:E56"/>
    <mergeCell ref="A59:F59"/>
    <mergeCell ref="M59:P59"/>
    <mergeCell ref="A54:E54"/>
    <mergeCell ref="K54:L54"/>
    <mergeCell ref="M54:N54"/>
    <mergeCell ref="A55:E55"/>
    <mergeCell ref="K55:L55"/>
    <mergeCell ref="M55:N55"/>
    <mergeCell ref="K58:L58"/>
    <mergeCell ref="M58:N58"/>
    <mergeCell ref="K56:L56"/>
    <mergeCell ref="K57:L57"/>
    <mergeCell ref="M56:N56"/>
    <mergeCell ref="M57:N57"/>
  </mergeCells>
  <conditionalFormatting sqref="C12:C46">
    <cfRule type="containsText" dxfId="9" priority="2" operator="containsText" text="t">
      <formula>NOT(ISERROR(SEARCH("t",C12)))</formula>
    </cfRule>
    <cfRule type="containsText" dxfId="8" priority="3" operator="containsText" text="d">
      <formula>NOT(ISERROR(SEARCH("d",C12)))</formula>
    </cfRule>
  </conditionalFormatting>
  <conditionalFormatting sqref="D16:E16">
    <cfRule type="cellIs" dxfId="7" priority="11" operator="notEqual">
      <formula>SUM($K$12:$O$16)</formula>
    </cfRule>
  </conditionalFormatting>
  <conditionalFormatting sqref="D21:E21 D26:E26 D36:E36">
    <cfRule type="cellIs" dxfId="6" priority="8" operator="notEqual">
      <formula>SUM($K17:$O21)</formula>
    </cfRule>
  </conditionalFormatting>
  <conditionalFormatting sqref="D31:E31">
    <cfRule type="cellIs" dxfId="5" priority="12" operator="notEqual">
      <formula>SUM($K$27:$O$31)</formula>
    </cfRule>
  </conditionalFormatting>
  <conditionalFormatting sqref="D41:E41">
    <cfRule type="cellIs" dxfId="4" priority="9" operator="notEqual">
      <formula>SUM($K$37:$O$41)</formula>
    </cfRule>
  </conditionalFormatting>
  <conditionalFormatting sqref="D46:E46">
    <cfRule type="cellIs" dxfId="3" priority="10" operator="notEqual">
      <formula>SUM($K$42:$O$46)</formula>
    </cfRule>
  </conditionalFormatting>
  <conditionalFormatting sqref="G48">
    <cfRule type="beginsWith" dxfId="2" priority="5" operator="beginsWith" text="Utiliser">
      <formula>LEFT(G48,LEN("Utiliser"))="Utiliser"</formula>
    </cfRule>
  </conditionalFormatting>
  <conditionalFormatting sqref="G15:J15 G20:J20 G25:J25 G30:J30 G35:J35 G40:J40 G45:J45">
    <cfRule type="containsText" dxfId="1" priority="6" operator="containsText" text="Night">
      <formula>NOT(ISERROR(SEARCH("Night",G15)))</formula>
    </cfRule>
    <cfRule type="containsText" dxfId="0" priority="7" operator="containsText" text="Day">
      <formula>NOT(ISERROR(SEARCH("Day",G15)))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D725ACF-04B6-44CD-A8D9-A89D020F1CA7}">
          <x14:formula1>
            <xm:f>Period!$AC$3:$AC$7</xm:f>
          </x14:formula1>
          <xm:sqref>F4</xm:sqref>
        </x14:dataValidation>
        <x14:dataValidation type="list" allowBlank="1" showInputMessage="1" showErrorMessage="1" xr:uid="{173CAB7A-21D2-4176-92AE-43D962EDE2F7}">
          <x14:formula1>
            <xm:f>Period!$I$13:$I$14</xm:f>
          </x14:formula1>
          <xm:sqref>G15:J15 G20:J20 G25:J25 G30:J30 G35:J35 G40:J40 G45:J45</xm:sqref>
        </x14:dataValidation>
        <x14:dataValidation type="list" allowBlank="1" showInputMessage="1" showErrorMessage="1" xr:uid="{B2A1F090-6AA9-4B83-9AAC-EA3D9340C7A6}">
          <x14:formula1>
            <xm:f>Period!$I$3:$I$11</xm:f>
          </x14:formula1>
          <xm:sqref>G16:J16 G21:J21 G26:J26 G31:J31 G36:J36 G41:J41 G46:J46</xm:sqref>
        </x14:dataValidation>
        <x14:dataValidation type="list" allowBlank="1" showInputMessage="1" showErrorMessage="1" xr:uid="{FD773273-0F64-46B8-AD86-1C63FAC83EE6}">
          <x14:formula1>
            <xm:f>Period!$I$16:$I$19</xm:f>
          </x14:formula1>
          <xm:sqref>G48</xm:sqref>
        </x14:dataValidation>
        <x14:dataValidation type="list" allowBlank="1" showInputMessage="1" showErrorMessage="1" xr:uid="{32017DBC-F47A-44CB-AB10-6B24EC9DA0E1}">
          <x14:formula1>
            <xm:f>Period!$X$4:$X$25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Period</vt:lpstr>
      <vt:lpstr>EXP Can - Usa Credit card</vt:lpstr>
      <vt:lpstr>Expenses ON</vt:lpstr>
      <vt:lpstr>Expenses BC</vt:lpstr>
      <vt:lpstr>Expenses P NB NE TN</vt:lpstr>
      <vt:lpstr>Expenses QC</vt:lpstr>
      <vt:lpstr>Meal</vt:lpstr>
      <vt:lpstr>Time Sheet - Shop - Site </vt:lpstr>
      <vt:lpstr>FDT - Garage - Chantier</vt:lpstr>
      <vt:lpstr>'EXP Can - Usa Credit card'!Zone_d_impression</vt:lpstr>
      <vt:lpstr>'Expenses BC'!Zone_d_impression</vt:lpstr>
      <vt:lpstr>'Expenses ON'!Zone_d_impression</vt:lpstr>
      <vt:lpstr>'Expenses P NB NE TN'!Zone_d_impression</vt:lpstr>
      <vt:lpstr>'Expenses QC'!Zone_d_impression</vt:lpstr>
      <vt:lpstr>'FDT - Garage - Chantier'!Zone_d_impression</vt:lpstr>
      <vt:lpstr>Meal!Zone_d_impression</vt:lpstr>
      <vt:lpstr>'Time Sheet - Shop - Site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Genevieve Marois</cp:lastModifiedBy>
  <cp:lastPrinted>2021-12-02T20:00:57Z</cp:lastPrinted>
  <dcterms:created xsi:type="dcterms:W3CDTF">2019-09-19T19:23:40Z</dcterms:created>
  <dcterms:modified xsi:type="dcterms:W3CDTF">2024-12-20T14:40:03Z</dcterms:modified>
</cp:coreProperties>
</file>